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rvseplagfs01\Dados Abertos\SUBADM\"/>
    </mc:Choice>
  </mc:AlternateContent>
  <xr:revisionPtr revIDLastSave="0" documentId="13_ncr:1_{2F2C649D-1005-4544-9418-CA7716455D7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formações Gerais" sheetId="1" r:id="rId1"/>
    <sheet name="Saldo de Empenho - 2025" sheetId="2" r:id="rId2"/>
    <sheet name="Saldo de Empenho" sheetId="3" r:id="rId3"/>
    <sheet name="Gerir e fiscalizar 2025" sheetId="4" r:id="rId4"/>
    <sheet name="Saldo Contratual" sheetId="5" r:id="rId5"/>
    <sheet name="Tipos de Contratos e Uso" sheetId="6" r:id="rId6"/>
    <sheet name="Cópia de Saldo de Empenho" sheetId="7" r:id="rId7"/>
    <sheet name="Gerir e Fiscalizar" sheetId="8" r:id="rId8"/>
    <sheet name="Página12" sheetId="9" r:id="rId9"/>
    <sheet name="Cálculos DES" sheetId="10" r:id="rId10"/>
  </sheets>
  <definedNames>
    <definedName name="_xlnm._FilterDatabase" localSheetId="6" hidden="1">'Cópia de Saldo de Empenho'!$A$1:$BN$48</definedName>
    <definedName name="_xlnm._FilterDatabase" localSheetId="0" hidden="1">'Informações Gerais'!$B$2:$N$48</definedName>
    <definedName name="_xlnm._FilterDatabase" localSheetId="4" hidden="1">'Saldo Contratual'!$A$1:$AG$45</definedName>
    <definedName name="_xlnm._FilterDatabase" localSheetId="2" hidden="1">'Saldo de Empenho'!$A$1:$BO$48</definedName>
    <definedName name="_xlnm._FilterDatabase" localSheetId="5" hidden="1">'Tipos de Contratos e Uso'!$B$1:$B$997</definedName>
  </definedNames>
  <calcPr calcId="191029"/>
</workbook>
</file>

<file path=xl/calcChain.xml><?xml version="1.0" encoding="utf-8"?>
<calcChain xmlns="http://schemas.openxmlformats.org/spreadsheetml/2006/main">
  <c r="K8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K3" i="1"/>
  <c r="E15" i="10"/>
  <c r="L12" i="10" s="1"/>
  <c r="I15" i="10" s="1"/>
  <c r="K12" i="10"/>
  <c r="E12" i="10"/>
  <c r="J11" i="10"/>
  <c r="F9" i="9"/>
  <c r="BF49" i="7"/>
  <c r="N49" i="7" s="1"/>
  <c r="BE49" i="7"/>
  <c r="L49" i="7"/>
  <c r="B48" i="7"/>
  <c r="BM47" i="7"/>
  <c r="N47" i="7"/>
  <c r="L47" i="7"/>
  <c r="B47" i="7"/>
  <c r="BM46" i="7"/>
  <c r="N46" i="7"/>
  <c r="L46" i="7"/>
  <c r="B46" i="7"/>
  <c r="BM45" i="7"/>
  <c r="N45" i="7"/>
  <c r="L45" i="7"/>
  <c r="B45" i="7"/>
  <c r="N44" i="7"/>
  <c r="B44" i="7"/>
  <c r="BM43" i="7"/>
  <c r="N43" i="7"/>
  <c r="L43" i="7"/>
  <c r="B43" i="7"/>
  <c r="BM42" i="7"/>
  <c r="N42" i="7"/>
  <c r="L42" i="7"/>
  <c r="B42" i="7"/>
  <c r="AZ41" i="7"/>
  <c r="BM41" i="7" s="1"/>
  <c r="N41" i="7"/>
  <c r="L41" i="7"/>
  <c r="B41" i="7"/>
  <c r="N40" i="7"/>
  <c r="B40" i="7"/>
  <c r="BM39" i="7"/>
  <c r="N39" i="7"/>
  <c r="L39" i="7"/>
  <c r="B39" i="7"/>
  <c r="N38" i="7"/>
  <c r="B38" i="7"/>
  <c r="BM37" i="7"/>
  <c r="N37" i="7"/>
  <c r="L37" i="7"/>
  <c r="B37" i="7"/>
  <c r="N36" i="7"/>
  <c r="B36" i="7"/>
  <c r="BM35" i="7"/>
  <c r="N35" i="7"/>
  <c r="L35" i="7"/>
  <c r="B35" i="7"/>
  <c r="BM34" i="7"/>
  <c r="N34" i="7"/>
  <c r="L34" i="7"/>
  <c r="B34" i="7"/>
  <c r="AZ33" i="7"/>
  <c r="B33" i="7" s="1"/>
  <c r="N33" i="7"/>
  <c r="L33" i="7"/>
  <c r="BM32" i="7"/>
  <c r="N32" i="7"/>
  <c r="L32" i="7"/>
  <c r="B32" i="7"/>
  <c r="B31" i="7"/>
  <c r="BM30" i="7"/>
  <c r="N30" i="7"/>
  <c r="L30" i="7"/>
  <c r="B30" i="7"/>
  <c r="BM29" i="7"/>
  <c r="N29" i="7"/>
  <c r="L29" i="7"/>
  <c r="B29" i="7"/>
  <c r="N28" i="7"/>
  <c r="L28" i="7"/>
  <c r="B28" i="7"/>
  <c r="BM27" i="7"/>
  <c r="N27" i="7"/>
  <c r="L27" i="7"/>
  <c r="B27" i="7"/>
  <c r="BM26" i="7"/>
  <c r="N26" i="7"/>
  <c r="L26" i="7"/>
  <c r="B26" i="7"/>
  <c r="BM25" i="7"/>
  <c r="N25" i="7"/>
  <c r="L25" i="7"/>
  <c r="B25" i="7"/>
  <c r="BM24" i="7"/>
  <c r="N24" i="7"/>
  <c r="L24" i="7"/>
  <c r="B24" i="7"/>
  <c r="BM23" i="7"/>
  <c r="N23" i="7"/>
  <c r="L23" i="7"/>
  <c r="B23" i="7"/>
  <c r="B22" i="7"/>
  <c r="B21" i="7"/>
  <c r="BM20" i="7"/>
  <c r="N20" i="7"/>
  <c r="L20" i="7"/>
  <c r="B20" i="7"/>
  <c r="BM19" i="7"/>
  <c r="N19" i="7"/>
  <c r="L19" i="7"/>
  <c r="B19" i="7"/>
  <c r="BM18" i="7"/>
  <c r="N18" i="7"/>
  <c r="L18" i="7"/>
  <c r="B18" i="7"/>
  <c r="BM17" i="7"/>
  <c r="N17" i="7"/>
  <c r="L17" i="7"/>
  <c r="B17" i="7"/>
  <c r="BM16" i="7"/>
  <c r="N16" i="7"/>
  <c r="L16" i="7"/>
  <c r="B16" i="7"/>
  <c r="BM15" i="7"/>
  <c r="N15" i="7"/>
  <c r="L15" i="7"/>
  <c r="B15" i="7"/>
  <c r="BM14" i="7"/>
  <c r="N14" i="7"/>
  <c r="L14" i="7"/>
  <c r="B14" i="7"/>
  <c r="BM13" i="7"/>
  <c r="N13" i="7"/>
  <c r="L13" i="7"/>
  <c r="B13" i="7"/>
  <c r="BM12" i="7"/>
  <c r="N12" i="7"/>
  <c r="L12" i="7"/>
  <c r="B12" i="7"/>
  <c r="B11" i="7"/>
  <c r="BM10" i="7"/>
  <c r="N10" i="7"/>
  <c r="L10" i="7"/>
  <c r="B10" i="7"/>
  <c r="BM9" i="7"/>
  <c r="N9" i="7"/>
  <c r="L9" i="7"/>
  <c r="B9" i="7"/>
  <c r="BM8" i="7"/>
  <c r="N8" i="7"/>
  <c r="L8" i="7"/>
  <c r="B8" i="7"/>
  <c r="BM7" i="7"/>
  <c r="N7" i="7"/>
  <c r="L7" i="7"/>
  <c r="B7" i="7"/>
  <c r="BM6" i="7"/>
  <c r="N6" i="7"/>
  <c r="L6" i="7"/>
  <c r="B6" i="7"/>
  <c r="BM5" i="7"/>
  <c r="N5" i="7"/>
  <c r="L5" i="7"/>
  <c r="B5" i="7"/>
  <c r="BM4" i="7"/>
  <c r="N4" i="7"/>
  <c r="L4" i="7"/>
  <c r="B4" i="7"/>
  <c r="BM3" i="7"/>
  <c r="AZ3" i="7"/>
  <c r="AU3" i="7"/>
  <c r="N3" i="7"/>
  <c r="L3" i="7"/>
  <c r="B3" i="7"/>
  <c r="BM2" i="7"/>
  <c r="N2" i="7"/>
  <c r="L2" i="7"/>
  <c r="B2" i="7"/>
  <c r="K41" i="6"/>
  <c r="G41" i="6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L33" i="6"/>
  <c r="M33" i="6" s="1"/>
  <c r="L32" i="6"/>
  <c r="M32" i="6" s="1"/>
  <c r="L31" i="6"/>
  <c r="M31" i="6" s="1"/>
  <c r="L30" i="6"/>
  <c r="M30" i="6" s="1"/>
  <c r="L29" i="6"/>
  <c r="M29" i="6" s="1"/>
  <c r="L28" i="6"/>
  <c r="M28" i="6" s="1"/>
  <c r="H28" i="6"/>
  <c r="L27" i="6"/>
  <c r="M27" i="6" s="1"/>
  <c r="L26" i="6"/>
  <c r="M26" i="6" s="1"/>
  <c r="L25" i="6"/>
  <c r="M25" i="6" s="1"/>
  <c r="L24" i="6"/>
  <c r="M24" i="6" s="1"/>
  <c r="L23" i="6"/>
  <c r="M23" i="6" s="1"/>
  <c r="L22" i="6"/>
  <c r="M22" i="6" s="1"/>
  <c r="L21" i="6"/>
  <c r="M21" i="6" s="1"/>
  <c r="L20" i="6"/>
  <c r="M20" i="6" s="1"/>
  <c r="L19" i="6"/>
  <c r="M19" i="6" s="1"/>
  <c r="H19" i="6"/>
  <c r="L18" i="6"/>
  <c r="M18" i="6" s="1"/>
  <c r="L17" i="6"/>
  <c r="M17" i="6" s="1"/>
  <c r="L15" i="6"/>
  <c r="M15" i="6" s="1"/>
  <c r="L14" i="6"/>
  <c r="M14" i="6" s="1"/>
  <c r="L12" i="6"/>
  <c r="M12" i="6" s="1"/>
  <c r="L11" i="6"/>
  <c r="M11" i="6" s="1"/>
  <c r="L10" i="6"/>
  <c r="M10" i="6" s="1"/>
  <c r="L9" i="6"/>
  <c r="M9" i="6" s="1"/>
  <c r="L8" i="6"/>
  <c r="M8" i="6" s="1"/>
  <c r="L7" i="6"/>
  <c r="M7" i="6" s="1"/>
  <c r="L6" i="6"/>
  <c r="M6" i="6" s="1"/>
  <c r="L5" i="6"/>
  <c r="M5" i="6" s="1"/>
  <c r="L4" i="6"/>
  <c r="M4" i="6" s="1"/>
  <c r="L44" i="5"/>
  <c r="B44" i="5" s="1"/>
  <c r="L43" i="5"/>
  <c r="B43" i="5" s="1"/>
  <c r="L42" i="5"/>
  <c r="B42" i="5" s="1"/>
  <c r="B41" i="5"/>
  <c r="L39" i="5"/>
  <c r="B39" i="5"/>
  <c r="L38" i="5"/>
  <c r="B38" i="5" s="1"/>
  <c r="L37" i="5"/>
  <c r="L36" i="5"/>
  <c r="B36" i="5"/>
  <c r="L34" i="5"/>
  <c r="B34" i="5" s="1"/>
  <c r="L33" i="5"/>
  <c r="L32" i="5"/>
  <c r="B32" i="5" s="1"/>
  <c r="L31" i="5"/>
  <c r="B31" i="5" s="1"/>
  <c r="L30" i="5"/>
  <c r="L29" i="5"/>
  <c r="B29" i="5" s="1"/>
  <c r="L28" i="5"/>
  <c r="B28" i="5"/>
  <c r="M27" i="5"/>
  <c r="L27" i="5" s="1"/>
  <c r="B27" i="5" s="1"/>
  <c r="L26" i="5"/>
  <c r="B26" i="5" s="1"/>
  <c r="L25" i="5"/>
  <c r="L24" i="5"/>
  <c r="B24" i="5"/>
  <c r="L23" i="5"/>
  <c r="B23" i="5" s="1"/>
  <c r="L22" i="5"/>
  <c r="B22" i="5"/>
  <c r="L21" i="5"/>
  <c r="B21" i="5" s="1"/>
  <c r="L20" i="5"/>
  <c r="B20" i="5"/>
  <c r="L19" i="5"/>
  <c r="B19" i="5" s="1"/>
  <c r="L18" i="5"/>
  <c r="B18" i="5"/>
  <c r="L17" i="5"/>
  <c r="K17" i="5"/>
  <c r="B17" i="5"/>
  <c r="L16" i="5"/>
  <c r="B16" i="5" s="1"/>
  <c r="L15" i="5"/>
  <c r="B15" i="5" s="1"/>
  <c r="L14" i="5"/>
  <c r="B14" i="5" s="1"/>
  <c r="L13" i="5"/>
  <c r="L12" i="5"/>
  <c r="B12" i="5"/>
  <c r="L11" i="5"/>
  <c r="B11" i="5" s="1"/>
  <c r="L10" i="5"/>
  <c r="B10" i="5"/>
  <c r="L9" i="5"/>
  <c r="B9" i="5" s="1"/>
  <c r="L8" i="5"/>
  <c r="B8" i="5"/>
  <c r="L7" i="5"/>
  <c r="B7" i="5" s="1"/>
  <c r="L6" i="5"/>
  <c r="B6" i="5" s="1"/>
  <c r="L5" i="5"/>
  <c r="B5" i="5" s="1"/>
  <c r="L4" i="5"/>
  <c r="B4" i="5"/>
  <c r="L3" i="5"/>
  <c r="K3" i="5"/>
  <c r="B3" i="5" s="1"/>
  <c r="BF49" i="3"/>
  <c r="L45" i="5" s="1"/>
  <c r="BE49" i="3"/>
  <c r="N49" i="3"/>
  <c r="L49" i="3"/>
  <c r="B49" i="3"/>
  <c r="B48" i="3"/>
  <c r="BN47" i="3"/>
  <c r="N47" i="3"/>
  <c r="L47" i="3"/>
  <c r="B47" i="3"/>
  <c r="BN46" i="3"/>
  <c r="N46" i="3"/>
  <c r="L46" i="3"/>
  <c r="B46" i="3"/>
  <c r="BN45" i="3"/>
  <c r="BJ45" i="3"/>
  <c r="L40" i="5" s="1"/>
  <c r="B40" i="5" s="1"/>
  <c r="BI45" i="3"/>
  <c r="L45" i="3"/>
  <c r="B45" i="3"/>
  <c r="N44" i="3"/>
  <c r="B44" i="3"/>
  <c r="BN43" i="3"/>
  <c r="N43" i="3"/>
  <c r="L43" i="3"/>
  <c r="B43" i="3"/>
  <c r="BN42" i="3"/>
  <c r="N42" i="3"/>
  <c r="L42" i="3"/>
  <c r="B42" i="3"/>
  <c r="BN41" i="3"/>
  <c r="AZ41" i="3"/>
  <c r="N41" i="3"/>
  <c r="L41" i="3"/>
  <c r="B41" i="3"/>
  <c r="N40" i="3"/>
  <c r="B40" i="3"/>
  <c r="BN39" i="3"/>
  <c r="N39" i="3"/>
  <c r="L39" i="3"/>
  <c r="B39" i="3"/>
  <c r="N38" i="3"/>
  <c r="B38" i="3"/>
  <c r="BN37" i="3"/>
  <c r="N37" i="3"/>
  <c r="L37" i="3"/>
  <c r="B37" i="3"/>
  <c r="N36" i="3"/>
  <c r="B36" i="3"/>
  <c r="BN35" i="3"/>
  <c r="N35" i="3"/>
  <c r="L35" i="3"/>
  <c r="B35" i="3"/>
  <c r="BN34" i="3"/>
  <c r="N34" i="3"/>
  <c r="L34" i="3"/>
  <c r="B34" i="3"/>
  <c r="AZ33" i="3"/>
  <c r="B33" i="3" s="1"/>
  <c r="N33" i="3"/>
  <c r="L33" i="3"/>
  <c r="BN32" i="3"/>
  <c r="N32" i="3"/>
  <c r="L32" i="3"/>
  <c r="B32" i="3"/>
  <c r="B31" i="3"/>
  <c r="BN30" i="3"/>
  <c r="N30" i="3"/>
  <c r="L30" i="3"/>
  <c r="B30" i="3"/>
  <c r="BN29" i="3"/>
  <c r="N29" i="3"/>
  <c r="L29" i="3"/>
  <c r="B29" i="3"/>
  <c r="N28" i="3"/>
  <c r="L28" i="3"/>
  <c r="B28" i="3"/>
  <c r="BN27" i="3"/>
  <c r="N27" i="3"/>
  <c r="L27" i="3"/>
  <c r="B27" i="3"/>
  <c r="BN26" i="3"/>
  <c r="N26" i="3"/>
  <c r="L26" i="3"/>
  <c r="B26" i="3"/>
  <c r="BN25" i="3"/>
  <c r="N25" i="3"/>
  <c r="L25" i="3"/>
  <c r="B25" i="3"/>
  <c r="BN24" i="3"/>
  <c r="N24" i="3"/>
  <c r="L24" i="3"/>
  <c r="B24" i="3"/>
  <c r="BN23" i="3"/>
  <c r="N23" i="3"/>
  <c r="L23" i="3"/>
  <c r="B23" i="3"/>
  <c r="B22" i="3"/>
  <c r="B21" i="3"/>
  <c r="BN20" i="3"/>
  <c r="N20" i="3"/>
  <c r="L20" i="3"/>
  <c r="B20" i="3"/>
  <c r="BN19" i="3"/>
  <c r="N19" i="3"/>
  <c r="L19" i="3"/>
  <c r="B19" i="3"/>
  <c r="BN18" i="3"/>
  <c r="N18" i="3"/>
  <c r="L18" i="3"/>
  <c r="B18" i="3"/>
  <c r="BN17" i="3"/>
  <c r="N17" i="3"/>
  <c r="L17" i="3"/>
  <c r="B17" i="3"/>
  <c r="BN16" i="3"/>
  <c r="N16" i="3"/>
  <c r="L16" i="3"/>
  <c r="B16" i="3"/>
  <c r="BN15" i="3"/>
  <c r="N15" i="3"/>
  <c r="L15" i="3"/>
  <c r="B15" i="3"/>
  <c r="BN14" i="3"/>
  <c r="N14" i="3"/>
  <c r="L14" i="3"/>
  <c r="B14" i="3"/>
  <c r="BN13" i="3"/>
  <c r="N13" i="3"/>
  <c r="L13" i="3"/>
  <c r="B13" i="3"/>
  <c r="BN12" i="3"/>
  <c r="N12" i="3"/>
  <c r="L12" i="3"/>
  <c r="B12" i="3"/>
  <c r="B11" i="3"/>
  <c r="BN10" i="3"/>
  <c r="N10" i="3"/>
  <c r="L10" i="3"/>
  <c r="B10" i="3"/>
  <c r="BN9" i="3"/>
  <c r="N9" i="3"/>
  <c r="L9" i="3"/>
  <c r="B9" i="3"/>
  <c r="BN8" i="3"/>
  <c r="N8" i="3"/>
  <c r="L8" i="3"/>
  <c r="B8" i="3"/>
  <c r="BN7" i="3"/>
  <c r="N7" i="3"/>
  <c r="L7" i="3"/>
  <c r="B7" i="3"/>
  <c r="BN6" i="3"/>
  <c r="N6" i="3"/>
  <c r="L6" i="3"/>
  <c r="B6" i="3"/>
  <c r="BN5" i="3"/>
  <c r="N5" i="3"/>
  <c r="L5" i="3"/>
  <c r="B5" i="3"/>
  <c r="BN4" i="3"/>
  <c r="N4" i="3"/>
  <c r="L4" i="3"/>
  <c r="B4" i="3"/>
  <c r="BN3" i="3"/>
  <c r="AZ3" i="3"/>
  <c r="AU3" i="3"/>
  <c r="N3" i="3"/>
  <c r="L3" i="3"/>
  <c r="B3" i="3"/>
  <c r="BN2" i="3"/>
  <c r="N2" i="3"/>
  <c r="L2" i="3"/>
  <c r="B2" i="3"/>
  <c r="P41" i="2"/>
  <c r="L41" i="2"/>
  <c r="B41" i="2" s="1"/>
  <c r="B40" i="2"/>
  <c r="B39" i="2"/>
  <c r="T38" i="2"/>
  <c r="B38" i="2" s="1"/>
  <c r="S38" i="2"/>
  <c r="P38" i="2"/>
  <c r="O38" i="2"/>
  <c r="L38" i="2"/>
  <c r="K38" i="2"/>
  <c r="B37" i="2"/>
  <c r="B36" i="2"/>
  <c r="L35" i="2"/>
  <c r="B35" i="2" s="1"/>
  <c r="T34" i="2"/>
  <c r="P34" i="2"/>
  <c r="L34" i="2"/>
  <c r="B34" i="2"/>
  <c r="P33" i="2"/>
  <c r="B33" i="2" s="1"/>
  <c r="B32" i="2"/>
  <c r="L31" i="2"/>
  <c r="B31" i="2"/>
  <c r="L30" i="2"/>
  <c r="B30" i="2" s="1"/>
  <c r="T29" i="2"/>
  <c r="P29" i="2"/>
  <c r="B29" i="2" s="1"/>
  <c r="T28" i="2"/>
  <c r="B28" i="2" s="1"/>
  <c r="P28" i="2"/>
  <c r="T27" i="2"/>
  <c r="B27" i="2" s="1"/>
  <c r="T26" i="2"/>
  <c r="P26" i="2"/>
  <c r="B26" i="2" s="1"/>
  <c r="B25" i="2"/>
  <c r="B24" i="2"/>
  <c r="B23" i="2"/>
  <c r="B22" i="2"/>
  <c r="B21" i="2"/>
  <c r="P20" i="2"/>
  <c r="L20" i="2"/>
  <c r="B20" i="2" s="1"/>
  <c r="T19" i="2"/>
  <c r="B19" i="2" s="1"/>
  <c r="L18" i="2"/>
  <c r="B18" i="2" s="1"/>
  <c r="T17" i="2"/>
  <c r="B17" i="2"/>
  <c r="B16" i="2"/>
  <c r="T15" i="2"/>
  <c r="P15" i="2"/>
  <c r="B15" i="2" s="1"/>
  <c r="T14" i="2"/>
  <c r="P14" i="2"/>
  <c r="B14" i="2" s="1"/>
  <c r="B13" i="2"/>
  <c r="T12" i="2"/>
  <c r="P12" i="2"/>
  <c r="L12" i="2"/>
  <c r="B12" i="2" s="1"/>
  <c r="T11" i="2"/>
  <c r="L11" i="2"/>
  <c r="B11" i="2" s="1"/>
  <c r="T10" i="2"/>
  <c r="R10" i="2"/>
  <c r="L10" i="2"/>
  <c r="B10" i="2" s="1"/>
  <c r="B9" i="2"/>
  <c r="B8" i="2"/>
  <c r="T7" i="2"/>
  <c r="S7" i="2"/>
  <c r="B7" i="2"/>
  <c r="B6" i="2"/>
  <c r="B5" i="2"/>
  <c r="T4" i="2"/>
  <c r="P4" i="2"/>
  <c r="L4" i="2"/>
  <c r="B4" i="2" s="1"/>
  <c r="B3" i="2"/>
  <c r="T2" i="2"/>
  <c r="B2" i="2"/>
  <c r="H41" i="6" l="1"/>
  <c r="M41" i="6"/>
  <c r="BM33" i="7"/>
  <c r="BM49" i="7"/>
  <c r="BN33" i="3"/>
  <c r="N45" i="3"/>
  <c r="B49" i="7"/>
  <c r="BN49" i="3"/>
  <c r="K45" i="5"/>
  <c r="B4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3" authorId="0" shapeId="0" xr:uid="{00000000-0006-0000-0000-000001000000}">
      <text>
        <r>
          <rPr>
            <sz val="10"/>
            <color rgb="FF000000"/>
            <rFont val="Arial"/>
            <scheme val="minor"/>
          </rPr>
          <t>NÃO HÁ CONTRATO, PROPRIAMENTE DITO</t>
        </r>
      </text>
    </comment>
    <comment ref="P3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Valor referente a média de execução dos três últimos meses multiplicado por 12 e mais 10% em cima desse valor por conta do reajuste. </t>
        </r>
      </text>
    </comment>
    <comment ref="J4" authorId="0" shapeId="0" xr:uid="{00000000-0006-0000-0000-00000300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P4" authorId="0" shapeId="0" xr:uid="{00000000-0006-0000-0000-000004000000}">
      <text>
        <r>
          <rPr>
            <sz val="10"/>
            <color rgb="FF000000"/>
            <rFont val="Arial"/>
            <scheme val="minor"/>
          </rPr>
          <t>Acréscimo de aproximadamente 15% ao valor atual do contrato, frente aos potenciais reajustes de CCT e IPCA  até o encerramento do exercício de  2025</t>
        </r>
      </text>
    </comment>
    <comment ref="R4" authorId="0" shapeId="0" xr:uid="{00000000-0006-0000-0000-000005000000}">
      <text>
        <r>
          <rPr>
            <sz val="10"/>
            <color rgb="FF000000"/>
            <rFont val="Arial"/>
            <scheme val="minor"/>
          </rPr>
          <t xml:space="preserve">36 meses 
</t>
        </r>
      </text>
    </comment>
    <comment ref="J5" authorId="0" shapeId="0" xr:uid="{00000000-0006-0000-0000-00000600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P5" authorId="0" shapeId="0" xr:uid="{00000000-0006-0000-0000-000007000000}">
      <text>
        <r>
          <rPr>
            <sz val="10"/>
            <color rgb="FF000000"/>
            <rFont val="Arial"/>
            <scheme val="minor"/>
          </rPr>
          <t xml:space="preserve">ORIGINAL (53976430) 
R$ 658.590,64  PARA 36 MESES
R$ 240.000 É O VALOR DE 12 MESES ACRESCIDO DE 10%, APROXIMADAMENTE.
Acréscimo de aproximadamente 10% frente a possibilidade de reajustes pelo IPCA até o encerramento do exercício de 2025
</t>
        </r>
      </text>
    </comment>
    <comment ref="S5" authorId="0" shapeId="0" xr:uid="{00000000-0006-0000-0000-000008000000}">
      <text>
        <r>
          <rPr>
            <sz val="10"/>
            <color rgb="FF000000"/>
            <rFont val="Arial"/>
            <scheme val="minor"/>
          </rPr>
          <t>Pode ser aditivado por 2 anos</t>
        </r>
      </text>
    </comment>
    <comment ref="J6" authorId="0" shapeId="0" xr:uid="{00000000-0006-0000-0000-00000900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L6" authorId="0" shapeId="0" xr:uid="{00000000-0006-0000-0000-00000A000000}">
      <text>
        <r>
          <rPr>
            <sz val="10"/>
            <color rgb="FF000000"/>
            <rFont val="Arial"/>
            <scheme val="minor"/>
          </rPr>
          <t xml:space="preserve">1º TERMO ADITIVO
</t>
        </r>
      </text>
    </comment>
    <comment ref="P6" authorId="0" shapeId="0" xr:uid="{00000000-0006-0000-0000-00000B000000}">
      <text>
        <r>
          <rPr>
            <sz val="10"/>
            <color rgb="FF000000"/>
            <rFont val="Arial"/>
            <scheme val="minor"/>
          </rPr>
          <t xml:space="preserve">ORIGINAL (51866216)
R$ 154.992,24
Acréscimo de aproximadamente 10% frente a possibilidade de reajustes pelo IPCA até o encerramento do exercício de 2025
</t>
        </r>
      </text>
    </comment>
    <comment ref="R6" authorId="0" shapeId="0" xr:uid="{00000000-0006-0000-0000-00000C000000}">
      <text>
        <r>
          <rPr>
            <sz val="10"/>
            <color rgb="FF000000"/>
            <rFont val="Arial"/>
            <scheme val="minor"/>
          </rPr>
          <t>24 meses</t>
        </r>
      </text>
    </comment>
    <comment ref="J7" authorId="0" shapeId="0" xr:uid="{00000000-0006-0000-0000-00000D00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P7" authorId="0" shapeId="0" xr:uid="{00000000-0006-0000-0000-00000E000000}">
      <text>
        <r>
          <rPr>
            <sz val="10"/>
            <color rgb="FF000000"/>
            <rFont val="Arial"/>
            <scheme val="minor"/>
          </rPr>
          <t>ORIGINAL (49899415) 
R$ 39691,56 
Acréscimo de aproximadamente 10% frente a possibilidade de reajustes pelo IPCA até o encerramento do exercício de 2025</t>
        </r>
      </text>
    </comment>
    <comment ref="R7" authorId="0" shapeId="0" xr:uid="{00000000-0006-0000-0000-00000F000000}">
      <text>
        <r>
          <rPr>
            <sz val="10"/>
            <color rgb="FF000000"/>
            <rFont val="Arial"/>
            <scheme val="minor"/>
          </rPr>
          <t xml:space="preserve">24 meses </t>
        </r>
      </text>
    </comment>
    <comment ref="J8" authorId="0" shapeId="0" xr:uid="{00000000-0006-0000-0000-000010000000}">
      <text>
        <r>
          <rPr>
            <sz val="10"/>
            <color rgb="FF000000"/>
            <rFont val="Arial"/>
            <scheme val="minor"/>
          </rPr>
          <t>CONTRATO DE 24 MESES</t>
        </r>
      </text>
    </comment>
    <comment ref="P8" authorId="0" shapeId="0" xr:uid="{00000000-0006-0000-0000-000011000000}">
      <text>
        <r>
          <rPr>
            <sz val="10"/>
            <color rgb="FF000000"/>
            <rFont val="Arial"/>
            <scheme val="minor"/>
          </rPr>
          <t>ORIGINAL (49899415) 
R$ 146.004,00
Acréscimo de aproximadamente 10% frente a possibilidade de reajustes pelo IPCA até o encerramento do exercício de 2025</t>
        </r>
      </text>
    </comment>
    <comment ref="R8" authorId="0" shapeId="0" xr:uid="{00000000-0006-0000-0000-000012000000}">
      <text>
        <r>
          <rPr>
            <sz val="10"/>
            <color rgb="FF000000"/>
            <rFont val="Arial"/>
            <scheme val="minor"/>
          </rPr>
          <t xml:space="preserve">48 meses 
</t>
        </r>
      </text>
    </comment>
    <comment ref="S8" authorId="0" shapeId="0" xr:uid="{00000000-0006-0000-0000-000013000000}">
      <text>
        <r>
          <rPr>
            <sz val="10"/>
            <color rgb="FF000000"/>
            <rFont val="Arial"/>
            <scheme val="minor"/>
          </rPr>
          <t>A próxima renovação só poderá ser de 1 ano</t>
        </r>
      </text>
    </comment>
    <comment ref="P9" authorId="0" shapeId="0" xr:uid="{00000000-0006-0000-0000-000014000000}">
      <text>
        <r>
          <rPr>
            <sz val="10"/>
            <color rgb="FF000000"/>
            <rFont val="Arial"/>
            <scheme val="minor"/>
          </rPr>
          <t>1º TA (73915610) 
R$ 263.925,96
Acréscimo de aproximadamente 10% frente a possibilidade de reajustes pelo IPCA até o encerramento do exercício de 2025</t>
        </r>
      </text>
    </comment>
    <comment ref="R9" authorId="0" shapeId="0" xr:uid="{00000000-0006-0000-0000-000015000000}">
      <text>
        <r>
          <rPr>
            <sz val="10"/>
            <color rgb="FF000000"/>
            <rFont val="Arial"/>
            <scheme val="minor"/>
          </rPr>
          <t xml:space="preserve">36 meses
</t>
        </r>
      </text>
    </comment>
    <comment ref="P11" authorId="0" shapeId="0" xr:uid="{00000000-0006-0000-0000-000016000000}">
      <text>
        <r>
          <rPr>
            <sz val="10"/>
            <color rgb="FF000000"/>
            <rFont val="Arial"/>
            <scheme val="minor"/>
          </rPr>
          <t>2º TA (69945620) 
R$ 745.837,20
Acréscimo de aproximadamente 10% frente a possibilidade de reajustes pelo IPCA até o encerramento do exercício de 2025</t>
        </r>
      </text>
    </comment>
    <comment ref="P13" authorId="0" shapeId="0" xr:uid="{00000000-0006-0000-0000-000017000000}">
      <text>
        <r>
          <rPr>
            <sz val="10"/>
            <color rgb="FF000000"/>
            <rFont val="Arial"/>
            <scheme val="minor"/>
          </rPr>
          <t>2º TA (69945620) 
R$ 85.320,00
Acréscimo de aproximadamente 10% frente a possibilidade de reajustes pelo IPCA até o encerramento do exercício de 2025</t>
        </r>
      </text>
    </comment>
    <comment ref="R13" authorId="0" shapeId="0" xr:uid="{00000000-0006-0000-0000-000018000000}">
      <text>
        <r>
          <rPr>
            <sz val="10"/>
            <color rgb="FF000000"/>
            <rFont val="Arial"/>
            <scheme val="minor"/>
          </rPr>
          <t>48 meses</t>
        </r>
      </text>
    </comment>
    <comment ref="S13" authorId="0" shapeId="0" xr:uid="{00000000-0006-0000-0000-000019000000}">
      <text>
        <r>
          <rPr>
            <sz val="10"/>
            <color rgb="FF000000"/>
            <rFont val="Arial"/>
            <scheme val="minor"/>
          </rPr>
          <t>A próxima renovação é a última</t>
        </r>
      </text>
    </comment>
    <comment ref="P14" authorId="0" shapeId="0" xr:uid="{00000000-0006-0000-0000-00001A000000}">
      <text>
        <r>
          <rPr>
            <sz val="10"/>
            <color rgb="FF000000"/>
            <rFont val="Arial"/>
            <scheme val="minor"/>
          </rPr>
          <t>2º DESPACHO (44.400)  36 meses
R$ 121.716,00
Acréscimo de aproximadamente 10% frente a possibilidade de reajustes pelo IPCA até o encerramento do exercício de 2025</t>
        </r>
      </text>
    </comment>
    <comment ref="R14" authorId="0" shapeId="0" xr:uid="{00000000-0006-0000-0000-00001B000000}">
      <text>
        <r>
          <rPr>
            <sz val="10"/>
            <color rgb="FF000000"/>
            <rFont val="Arial"/>
            <scheme val="minor"/>
          </rPr>
          <t>48 meses</t>
        </r>
      </text>
    </comment>
    <comment ref="S14" authorId="0" shapeId="0" xr:uid="{00000000-0006-0000-0000-00001C000000}">
      <text>
        <r>
          <rPr>
            <sz val="10"/>
            <color rgb="FF000000"/>
            <rFont val="Arial"/>
            <scheme val="minor"/>
          </rPr>
          <t xml:space="preserve">A próxima renovação será a última </t>
        </r>
      </text>
    </comment>
    <comment ref="P15" authorId="0" shapeId="0" xr:uid="{00000000-0006-0000-0000-00001D000000}">
      <text>
        <r>
          <rPr>
            <sz val="10"/>
            <color rgb="FF000000"/>
            <rFont val="Arial"/>
            <scheme val="minor"/>
          </rPr>
          <t>1º ADITIVO (52033498) 
R$ 107.557,20 
Acréscimo de aproximadamente 10% frente a possibilidade de reajustes pelo IPCA até o encerramento do exercício de 2025</t>
        </r>
      </text>
    </comment>
    <comment ref="R15" authorId="0" shapeId="0" xr:uid="{00000000-0006-0000-0000-00001E000000}">
      <text>
        <r>
          <rPr>
            <sz val="10"/>
            <color rgb="FF000000"/>
            <rFont val="Arial"/>
            <scheme val="minor"/>
          </rPr>
          <t xml:space="preserve">36 meses
</t>
        </r>
      </text>
    </comment>
    <comment ref="P16" authorId="0" shapeId="0" xr:uid="{00000000-0006-0000-0000-00001F000000}">
      <text>
        <r>
          <rPr>
            <sz val="10"/>
            <color rgb="FF000000"/>
            <rFont val="Arial"/>
            <scheme val="minor"/>
          </rPr>
          <t>1º DESPACHO (72280788) 
R$ 215.114,40
Acréscimo de aproximadamente 10% frente a possibilidade de reajustes pelo IPCA até o encerramento do exercício de 2025</t>
        </r>
      </text>
    </comment>
    <comment ref="P17" authorId="0" shapeId="0" xr:uid="{00000000-0006-0000-0000-000020000000}">
      <text>
        <r>
          <rPr>
            <sz val="10"/>
            <color rgb="FF000000"/>
            <rFont val="Arial"/>
            <scheme val="minor"/>
          </rPr>
          <t>1º APOSTILAMENTO (73983520) 
R$ 4870,64 x 12
15/09/2025
Acréscimo de aproximadamente 10% frente a possibilidade de reajustes pelo IPCA até o encerramento do exercício de 2025</t>
        </r>
      </text>
    </comment>
    <comment ref="P18" authorId="0" shapeId="0" xr:uid="{00000000-0006-0000-0000-000021000000}">
      <text>
        <r>
          <rPr>
            <sz val="10"/>
            <color rgb="FF000000"/>
            <rFont val="Arial"/>
            <scheme val="minor"/>
          </rPr>
          <t>1º ADITIVO (75979412) 
R$ 27.260,10 x 12
20/05/2025
Acréscimo de aproximadamente 10% frente a possibilidade de reajustes pelo IPCA até o encerramento do exercício de 2025</t>
        </r>
      </text>
    </comment>
    <comment ref="R18" authorId="0" shapeId="0" xr:uid="{00000000-0006-0000-0000-000022000000}">
      <text>
        <r>
          <rPr>
            <sz val="10"/>
            <color rgb="FF000000"/>
            <rFont val="Arial"/>
            <scheme val="minor"/>
          </rPr>
          <t xml:space="preserve">36 meses 
</t>
        </r>
      </text>
    </comment>
    <comment ref="P19" authorId="0" shapeId="0" xr:uid="{00000000-0006-0000-0000-000023000000}">
      <text>
        <r>
          <rPr>
            <sz val="10"/>
            <color rgb="FF000000"/>
            <rFont val="Arial"/>
            <scheme val="minor"/>
          </rPr>
          <t>3º ADITIVO (71750848) 
R$ 48000
15/05/2025
Acréscimo de aproximadamente 10% frente a possibilidade de reajustes pelo IPCA até o encerramento do exercício de 2025</t>
        </r>
      </text>
    </comment>
    <comment ref="R19" authorId="0" shapeId="0" xr:uid="{00000000-0006-0000-0000-000024000000}">
      <text>
        <r>
          <rPr>
            <sz val="10"/>
            <color rgb="FF000000"/>
            <rFont val="Arial"/>
            <scheme val="minor"/>
          </rPr>
          <t xml:space="preserve">36 meses 
</t>
        </r>
      </text>
    </comment>
    <comment ref="P20" authorId="0" shapeId="0" xr:uid="{00000000-0006-0000-0000-000025000000}">
      <text>
        <r>
          <rPr>
            <sz val="10"/>
            <color rgb="FF000000"/>
            <rFont val="Arial"/>
            <scheme val="minor"/>
          </rPr>
          <t>1º ADITIVO (55826195) 
R$ 7.342,22 x 12
19/02/2025
Acréscimo de aproximadamente 10% frente a possibilidade de reajustes pelo IPCA até o encerramento do exercício de 2025</t>
        </r>
      </text>
    </comment>
    <comment ref="R20" authorId="0" shapeId="0" xr:uid="{00000000-0006-0000-0000-000026000000}">
      <text>
        <r>
          <rPr>
            <sz val="10"/>
            <color rgb="FF000000"/>
            <rFont val="Arial"/>
            <scheme val="minor"/>
          </rPr>
          <t>48 meses</t>
        </r>
      </text>
    </comment>
    <comment ref="S20" authorId="0" shapeId="0" xr:uid="{00000000-0006-0000-0000-000027000000}">
      <text>
        <r>
          <rPr>
            <sz val="10"/>
            <color rgb="FF000000"/>
            <rFont val="Arial"/>
            <scheme val="minor"/>
          </rPr>
          <t xml:space="preserve">A próxima renovação será a última </t>
        </r>
      </text>
    </comment>
    <comment ref="P21" authorId="0" shapeId="0" xr:uid="{00000000-0006-0000-0000-000028000000}">
      <text>
        <r>
          <rPr>
            <sz val="10"/>
            <color rgb="FF000000"/>
            <rFont val="Arial"/>
            <scheme val="minor"/>
          </rPr>
          <t>1º ADITIVO (76526553) 
R$ 13116,60
19/02/2025
Acréscimo de aproximadamente 10% frente a possibilidade de reajustes pelo IPCA até o encerramento do exercício de 2025</t>
        </r>
      </text>
    </comment>
    <comment ref="R21" authorId="0" shapeId="0" xr:uid="{00000000-0006-0000-0000-000029000000}">
      <text>
        <r>
          <rPr>
            <sz val="10"/>
            <color rgb="FF000000"/>
            <rFont val="Arial"/>
            <scheme val="minor"/>
          </rPr>
          <t xml:space="preserve">24 meses
</t>
        </r>
      </text>
    </comment>
    <comment ref="P22" authorId="0" shapeId="0" xr:uid="{00000000-0006-0000-0000-00002A000000}">
      <text>
        <r>
          <rPr>
            <sz val="10"/>
            <color rgb="FF000000"/>
            <rFont val="Arial"/>
            <scheme val="minor"/>
          </rPr>
          <t>73033502</t>
        </r>
      </text>
    </comment>
    <comment ref="P24" authorId="0" shapeId="0" xr:uid="{00000000-0006-0000-0000-00002B000000}">
      <text>
        <r>
          <rPr>
            <sz val="10"/>
            <color rgb="FF000000"/>
            <rFont val="Arial"/>
            <scheme val="minor"/>
          </rPr>
          <t>3º APOSTILAMENTO (71929212) 
R$ 147.103,57x12
28/07/2025
Acréscimo de aproximadamente 10% frente a possibilidade de reajustes pelo IPCA até o encerramento do exercício de 2025</t>
        </r>
      </text>
    </comment>
    <comment ref="P27" authorId="0" shapeId="0" xr:uid="{00000000-0006-0000-0000-00002C000000}">
      <text>
        <r>
          <rPr>
            <sz val="10"/>
            <color rgb="FF000000"/>
            <rFont val="Arial"/>
            <scheme val="minor"/>
          </rPr>
          <t>3º APOSTILAMENTO (71929212) 
R$ 257.500,00x13
10/06/2025
Acréscimo de aproximadamente 10% frente a possibilidade de reajustes pelo IPCA até o encerramento do exercício de 2025</t>
        </r>
      </text>
    </comment>
    <comment ref="R27" authorId="0" shapeId="0" xr:uid="{00000000-0006-0000-0000-00002D000000}">
      <text>
        <r>
          <rPr>
            <sz val="10"/>
            <color rgb="FF000000"/>
            <rFont val="Arial"/>
            <scheme val="minor"/>
          </rPr>
          <t>24 meses</t>
        </r>
      </text>
    </comment>
    <comment ref="P28" authorId="0" shapeId="0" xr:uid="{00000000-0006-0000-0000-00002E000000}">
      <text>
        <r>
          <rPr>
            <sz val="10"/>
            <color rgb="FF000000"/>
            <rFont val="Arial"/>
            <scheme val="minor"/>
          </rPr>
          <t>ORIGINAL (45284866) 
R$10.800,00x12
07/02/2025
Acréscimo de aproximadamente 10% frente a possibilidade de reajustes pelo IPCA até o encerramento do exercício de 2025</t>
        </r>
      </text>
    </comment>
    <comment ref="S28" authorId="0" shapeId="0" xr:uid="{00000000-0006-0000-0000-00002F000000}">
      <text>
        <r>
          <rPr>
            <sz val="10"/>
            <color rgb="FF000000"/>
            <rFont val="Arial"/>
            <scheme val="minor"/>
          </rPr>
          <t>41922657 - pág 21
A próxima renovação poderá ser de 20 meses</t>
        </r>
      </text>
    </comment>
    <comment ref="P30" authorId="0" shapeId="0" xr:uid="{00000000-0006-0000-0000-000030000000}">
      <text>
        <r>
          <rPr>
            <sz val="10"/>
            <color rgb="FF000000"/>
            <rFont val="Arial"/>
            <scheme val="minor"/>
          </rPr>
          <t>2º ADITIVO (68539277) 
R$1.026.506,79
08/09/2025
Acréscimo de aproximadamente 10% frente a possibilidade de reajustes pelo IPCA até o encerramento do exercício de 2025</t>
        </r>
      </text>
    </comment>
    <comment ref="R30" authorId="0" shapeId="0" xr:uid="{00000000-0006-0000-0000-000031000000}">
      <text>
        <r>
          <rPr>
            <sz val="10"/>
            <color rgb="FF000000"/>
            <rFont val="Arial"/>
            <scheme val="minor"/>
          </rPr>
          <t>36 meses</t>
        </r>
      </text>
    </comment>
    <comment ref="P32" authorId="0" shapeId="0" xr:uid="{00000000-0006-0000-0000-000032000000}">
      <text>
        <r>
          <rPr>
            <sz val="10"/>
            <color rgb="FF000000"/>
            <rFont val="Arial"/>
            <scheme val="minor"/>
          </rPr>
          <t>ORIGINAL (71931449) 
R$1452693,52/2,5
16/10/2025
Acréscimo de aproximadamente 10% frente a possibilidade de reajustes pelo IPCA até o encerramento do exercício de 2025</t>
        </r>
      </text>
    </comment>
    <comment ref="S32" authorId="0" shapeId="0" xr:uid="{00000000-0006-0000-0000-000033000000}">
      <text>
        <r>
          <rPr>
            <sz val="10"/>
            <color rgb="FF000000"/>
            <rFont val="Arial"/>
            <scheme val="minor"/>
          </rPr>
          <t>O p</t>
        </r>
      </text>
    </comment>
    <comment ref="P33" authorId="0" shapeId="0" xr:uid="{00000000-0006-0000-0000-000034000000}">
      <text>
        <r>
          <rPr>
            <sz val="10"/>
            <color rgb="FF000000"/>
            <rFont val="Arial"/>
            <scheme val="minor"/>
          </rPr>
          <t>Valor referente a média de execução dos três últimos meses (192.228,34) multiplicado por 12 e mais 10% em cima desse valor por conta do reajuste</t>
        </r>
      </text>
    </comment>
    <comment ref="P34" authorId="0" shapeId="0" xr:uid="{00000000-0006-0000-0000-000035000000}">
      <text>
        <r>
          <rPr>
            <sz val="10"/>
            <color rgb="FF000000"/>
            <rFont val="Arial"/>
            <scheme val="minor"/>
          </rPr>
          <t>ORIGINAL (71931449) 
R$2.900,00x12
18/07/2025
Acréscimo de aproximadamente 10% frente a possibilidade de reajustes pelo IPCA até o encerramento do exercício de 2025</t>
        </r>
      </text>
    </comment>
    <comment ref="S34" authorId="0" shapeId="0" xr:uid="{00000000-0006-0000-0000-000036000000}">
      <text>
        <r>
          <rPr>
            <sz val="10"/>
            <color rgb="FF000000"/>
            <rFont val="Arial"/>
            <scheme val="minor"/>
          </rPr>
          <t xml:space="preserve">A próxima renovação poderá apenas ser de 1 ano. </t>
        </r>
      </text>
    </comment>
    <comment ref="P35" authorId="0" shapeId="0" xr:uid="{00000000-0006-0000-0000-000037000000}">
      <text>
        <r>
          <rPr>
            <sz val="10"/>
            <color rgb="FF000000"/>
            <rFont val="Arial"/>
            <scheme val="minor"/>
          </rPr>
          <t>ORIGINAL (71931449) 
R$2800000,00/2
15/09/2025
Acréscimo de aproximadamente 10% frente a possibilidade de reajustes pelo IPCA até o encerramento do exercício de 2025</t>
        </r>
      </text>
    </comment>
    <comment ref="R35" authorId="0" shapeId="0" xr:uid="{00000000-0006-0000-0000-000038000000}">
      <text>
        <r>
          <rPr>
            <sz val="10"/>
            <color rgb="FF000000"/>
            <rFont val="Arial"/>
            <scheme val="minor"/>
          </rPr>
          <t>24 meses</t>
        </r>
      </text>
    </comment>
    <comment ref="P36" authorId="0" shapeId="0" xr:uid="{00000000-0006-0000-0000-000039000000}">
      <text>
        <r>
          <rPr>
            <sz val="10"/>
            <color rgb="FF000000"/>
            <rFont val="Arial"/>
            <scheme val="minor"/>
          </rPr>
          <t>ORIGINAL (67367589) 
R$107.230,80
30/01/2025
Acréscimo de aproximadamente 10% frente a possibilidade de reajustes pelo IPCA até o encerramento do exercício de 2025</t>
        </r>
      </text>
    </comment>
    <comment ref="R36" authorId="0" shapeId="0" xr:uid="{00000000-0006-0000-0000-00003A000000}">
      <text>
        <r>
          <rPr>
            <sz val="10"/>
            <color rgb="FF000000"/>
            <rFont val="Arial"/>
            <scheme val="minor"/>
          </rPr>
          <t>24 meses</t>
        </r>
      </text>
    </comment>
    <comment ref="P37" authorId="0" shapeId="0" xr:uid="{00000000-0006-0000-0000-00003B000000}">
      <text>
        <r>
          <rPr>
            <sz val="10"/>
            <color rgb="FF000000"/>
            <rFont val="Arial"/>
            <scheme val="minor"/>
          </rPr>
          <t>ORIGINAL (57138753) 
R$17400,00
19/06/2025
Acréscimo de aproximadamente 10% frente a possibilidade de reajustes pelo IPCA até o encerramento do exercício de 2025</t>
        </r>
      </text>
    </comment>
    <comment ref="R37" authorId="0" shapeId="0" xr:uid="{00000000-0006-0000-0000-00003C000000}">
      <text>
        <r>
          <rPr>
            <sz val="10"/>
            <color rgb="FF000000"/>
            <rFont val="Arial"/>
            <scheme val="minor"/>
          </rPr>
          <t xml:space="preserve">48 meses
</t>
        </r>
      </text>
    </comment>
    <comment ref="S37" authorId="0" shapeId="0" xr:uid="{00000000-0006-0000-0000-00003D000000}">
      <text>
        <r>
          <rPr>
            <sz val="10"/>
            <color rgb="FF000000"/>
            <rFont val="Arial"/>
            <scheme val="minor"/>
          </rPr>
          <t xml:space="preserve">A próxima renovação é a última 
</t>
        </r>
      </text>
    </comment>
    <comment ref="P38" authorId="0" shapeId="0" xr:uid="{00000000-0006-0000-0000-00003E000000}">
      <text>
        <r>
          <rPr>
            <sz val="10"/>
            <color rgb="FF000000"/>
            <rFont val="Arial"/>
            <scheme val="minor"/>
          </rPr>
          <t>ORIGINAL (72052065) 
R$675.124,30 / 3 (anos de contrato)
01/06/2023
Acréscimo de aproximadamente 10% frente a possibilidade de reajustes pelo IPCA até o encerramento do exercício de 2025</t>
        </r>
      </text>
    </comment>
    <comment ref="S38" authorId="0" shapeId="0" xr:uid="{00000000-0006-0000-0000-00003F000000}">
      <text>
        <r>
          <rPr>
            <sz val="10"/>
            <color rgb="FF000000"/>
            <rFont val="Arial"/>
            <scheme val="minor"/>
          </rPr>
          <t>Renovação pode ser de até 2 anos (24 meses)</t>
        </r>
      </text>
    </comment>
    <comment ref="P39" authorId="0" shapeId="0" xr:uid="{00000000-0006-0000-0000-000040000000}">
      <text>
        <r>
          <rPr>
            <sz val="10"/>
            <color rgb="FF000000"/>
            <rFont val="Arial"/>
            <scheme val="minor"/>
          </rPr>
          <t>1º ADITIVO (75291523) 
R$302.146,80
23/05/2025
Acréscimo de aproximadamente 10% frente a possibilidade de reajustes pelo IPCA até o encerramento do exercício de 2025</t>
        </r>
      </text>
    </comment>
    <comment ref="R39" authorId="0" shapeId="0" xr:uid="{00000000-0006-0000-0000-000041000000}">
      <text>
        <r>
          <rPr>
            <sz val="10"/>
            <color rgb="FF000000"/>
            <rFont val="Arial"/>
            <scheme val="minor"/>
          </rPr>
          <t>24 meses</t>
        </r>
      </text>
    </comment>
    <comment ref="I41" authorId="0" shapeId="0" xr:uid="{00000000-0006-0000-0000-000042000000}">
      <text>
        <r>
          <rPr>
            <sz val="10"/>
            <color rgb="FF000000"/>
            <rFont val="Arial"/>
            <scheme val="minor"/>
          </rPr>
          <t>Cláusula Primeira do Contrato 20/2023 60439648</t>
        </r>
      </text>
    </comment>
    <comment ref="P41" authorId="0" shapeId="0" xr:uid="{00000000-0006-0000-0000-000043000000}">
      <text>
        <r>
          <rPr>
            <sz val="10"/>
            <color rgb="FF000000"/>
            <rFont val="Arial"/>
            <scheme val="minor"/>
          </rPr>
          <t>1º ADITIVO (60439648) 
R$ 1.402.567,20 
28/09/2025
Acréscimo de aproximadamente 10% frente a possibilidade de reajustes pelo IPCA até o encerramento do exercício de 2025</t>
        </r>
      </text>
    </comment>
    <comment ref="R41" authorId="0" shapeId="0" xr:uid="{00000000-0006-0000-0000-000044000000}">
      <text>
        <r>
          <rPr>
            <sz val="10"/>
            <color rgb="FF000000"/>
            <rFont val="Arial"/>
            <scheme val="minor"/>
          </rPr>
          <t xml:space="preserve">24 meses </t>
        </r>
      </text>
    </comment>
    <comment ref="P44" authorId="0" shapeId="0" xr:uid="{00000000-0006-0000-0000-000045000000}">
      <text>
        <r>
          <rPr>
            <sz val="10"/>
            <color rgb="FF000000"/>
            <rFont val="Arial"/>
            <scheme val="minor"/>
          </rPr>
          <t>ORIGINAL (46098306) 
R$ 1.026.818,50 
01/08/2025
Acréscimo de aproximadamente 10% frente a possibilidade de reajustes pelo IPCA até o encerramento do exercício de 2025</t>
        </r>
      </text>
    </comment>
    <comment ref="P45" authorId="0" shapeId="0" xr:uid="{00000000-0006-0000-0000-000046000000}">
      <text>
        <r>
          <rPr>
            <sz val="10"/>
            <color rgb="FF000000"/>
            <rFont val="Arial"/>
            <scheme val="minor"/>
          </rPr>
          <t>ORIGINAL (46098306) 
R$ 106.000,00 
25/09/2023
Acréscimo de aproximadamente 10% frente a possibilidade de reajustes pelo IPCA até o encerramento do exercício de 2025</t>
        </r>
      </text>
    </comment>
    <comment ref="R45" authorId="0" shapeId="0" xr:uid="{00000000-0006-0000-0000-000047000000}">
      <text>
        <r>
          <rPr>
            <sz val="10"/>
            <color rgb="FF000000"/>
            <rFont val="Arial"/>
            <scheme val="minor"/>
          </rPr>
          <t>24 meses</t>
        </r>
      </text>
    </comment>
    <comment ref="P47" authorId="0" shapeId="0" xr:uid="{00000000-0006-0000-0000-000048000000}">
      <text>
        <r>
          <rPr>
            <sz val="10"/>
            <color rgb="FF000000"/>
            <rFont val="Arial"/>
            <scheme val="minor"/>
          </rPr>
          <t>ORIGINAL (59917415) 
R$ 576.000,000000 
26/05/2025
Acréscimo de aproximadamente 10% frente a possibilidade de reajustes pelo IPCA até o encerramento do exercício de 2025</t>
        </r>
      </text>
    </comment>
    <comment ref="P48" authorId="0" shapeId="0" xr:uid="{00000000-0006-0000-0000-000049000000}">
      <text>
        <r>
          <rPr>
            <sz val="10"/>
            <color rgb="FF000000"/>
            <rFont val="Arial"/>
            <scheme val="minor"/>
          </rPr>
          <t>2º ADITIVO (72069380) 
R$1750000,00
28/08/2024
Acréscimo de aproximadamente 10% frente a possibilidade de reajustes pelo IPCA até o encerramento do exercício de 2025</t>
        </r>
      </text>
    </comment>
    <comment ref="R48" authorId="0" shapeId="0" xr:uid="{00000000-0006-0000-0000-00004A000000}">
      <text>
        <r>
          <rPr>
            <sz val="10"/>
            <color rgb="FF000000"/>
            <rFont val="Arial"/>
            <scheme val="minor"/>
          </rPr>
          <t xml:space="preserve">36 meses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100-000001000000}">
      <text>
        <r>
          <rPr>
            <sz val="10"/>
            <color rgb="FF000000"/>
            <rFont val="Arial"/>
            <scheme val="minor"/>
          </rPr>
          <t xml:space="preserve">Termo de Adesão </t>
        </r>
      </text>
    </comment>
    <comment ref="J2" authorId="0" shapeId="0" xr:uid="{00000000-0006-0000-0100-000002000000}">
      <text>
        <r>
          <rPr>
            <sz val="10"/>
            <color rgb="FF000000"/>
            <rFont val="Arial"/>
            <scheme val="minor"/>
          </rPr>
          <t>91820316 - 2025NE00019</t>
        </r>
      </text>
    </comment>
    <comment ref="K2" authorId="0" shapeId="0" xr:uid="{00000000-0006-0000-0100-000003000000}">
      <text>
        <r>
          <rPr>
            <sz val="10"/>
            <color rgb="FF000000"/>
            <rFont val="Arial"/>
            <scheme val="minor"/>
          </rPr>
          <t xml:space="preserve">93423972
</t>
        </r>
      </text>
    </comment>
    <comment ref="L2" authorId="0" shapeId="0" xr:uid="{00000000-0006-0000-0100-000004000000}">
      <text>
        <r>
          <rPr>
            <sz val="10"/>
            <color rgb="FF000000"/>
            <rFont val="Arial"/>
            <scheme val="minor"/>
          </rPr>
          <t xml:space="preserve">93423972
</t>
        </r>
      </text>
    </comment>
    <comment ref="N2" authorId="0" shapeId="0" xr:uid="{00000000-0006-0000-0100-000005000000}">
      <text>
        <r>
          <rPr>
            <sz val="10"/>
            <color rgb="FF000000"/>
            <rFont val="Arial"/>
            <scheme val="minor"/>
          </rPr>
          <t xml:space="preserve">2025NE00073
93947676
</t>
        </r>
      </text>
    </comment>
    <comment ref="O2" authorId="0" shapeId="0" xr:uid="{00000000-0006-0000-0100-000006000000}">
      <text>
        <r>
          <rPr>
            <sz val="10"/>
            <color rgb="FF000000"/>
            <rFont val="Arial"/>
            <scheme val="minor"/>
          </rPr>
          <t xml:space="preserve">2025NL00106
95535165
</t>
        </r>
      </text>
    </comment>
    <comment ref="P2" authorId="0" shapeId="0" xr:uid="{00000000-0006-0000-0100-000007000000}">
      <text>
        <r>
          <rPr>
            <sz val="10"/>
            <color rgb="FF000000"/>
            <rFont val="Arial"/>
            <scheme val="minor"/>
          </rPr>
          <t xml:space="preserve">2025OB00248
96759571
</t>
        </r>
      </text>
    </comment>
    <comment ref="R2" authorId="0" shapeId="0" xr:uid="{00000000-0006-0000-0100-000008000000}">
      <text>
        <r>
          <rPr>
            <sz val="10"/>
            <color rgb="FF000000"/>
            <rFont val="Arial"/>
            <scheme val="minor"/>
          </rPr>
          <t xml:space="preserve">2025NE00130
95052716
</t>
        </r>
      </text>
    </comment>
    <comment ref="S2" authorId="0" shapeId="0" xr:uid="{00000000-0006-0000-0100-000009000000}">
      <text>
        <r>
          <rPr>
            <sz val="10"/>
            <color rgb="FF000000"/>
            <rFont val="Arial"/>
            <scheme val="minor"/>
          </rPr>
          <t>2025NL00212
97956682</t>
        </r>
      </text>
    </comment>
    <comment ref="V2" authorId="0" shapeId="0" xr:uid="{00000000-0006-0000-0100-00000A000000}">
      <text>
        <r>
          <rPr>
            <sz val="10"/>
            <color rgb="FF000000"/>
            <rFont val="Arial"/>
            <scheme val="minor"/>
          </rPr>
          <t>2025NE00206
97492048</t>
        </r>
      </text>
    </comment>
    <comment ref="Z2" authorId="0" shapeId="0" xr:uid="{00000000-0006-0000-0100-00000B000000}">
      <text>
        <r>
          <rPr>
            <sz val="10"/>
            <color rgb="FF000000"/>
            <rFont val="Arial"/>
            <scheme val="minor"/>
          </rPr>
          <t>2025NE00293
99421177</t>
        </r>
      </text>
    </comment>
    <comment ref="D3" authorId="0" shapeId="0" xr:uid="{00000000-0006-0000-0100-00000C000000}">
      <text>
        <r>
          <rPr>
            <sz val="10"/>
            <color rgb="FF000000"/>
            <rFont val="Arial"/>
            <scheme val="minor"/>
          </rPr>
          <t>38986194</t>
        </r>
      </text>
    </comment>
    <comment ref="E3" authorId="0" shapeId="0" xr:uid="{00000000-0006-0000-0100-00000D000000}">
      <text>
        <r>
          <rPr>
            <sz val="10"/>
            <color rgb="FF000000"/>
            <rFont val="Arial"/>
            <scheme val="minor"/>
          </rPr>
          <t>38927972</t>
        </r>
      </text>
    </comment>
    <comment ref="F3" authorId="0" shapeId="0" xr:uid="{00000000-0006-0000-0100-00000E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G3" authorId="0" shapeId="0" xr:uid="{00000000-0006-0000-0100-00000F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H3" authorId="0" shapeId="0" xr:uid="{00000000-0006-0000-0100-000010000000}">
      <text>
        <r>
          <rPr>
            <sz val="10"/>
            <color rgb="FF000000"/>
            <rFont val="Arial"/>
            <scheme val="minor"/>
          </rPr>
          <t>59104173</t>
        </r>
      </text>
    </comment>
    <comment ref="J3" authorId="0" shapeId="0" xr:uid="{00000000-0006-0000-0100-000011000000}">
      <text>
        <r>
          <rPr>
            <sz val="10"/>
            <color rgb="FF000000"/>
            <rFont val="Arial"/>
            <scheme val="minor"/>
          </rPr>
          <t>2025NE00015 
91856473</t>
        </r>
      </text>
    </comment>
    <comment ref="K3" authorId="0" shapeId="0" xr:uid="{00000000-0006-0000-0100-000012000000}">
      <text>
        <r>
          <rPr>
            <sz val="10"/>
            <color rgb="FF000000"/>
            <rFont val="Arial"/>
            <scheme val="minor"/>
          </rPr>
          <t>2025NL00104
95136793</t>
        </r>
      </text>
    </comment>
    <comment ref="L3" authorId="0" shapeId="0" xr:uid="{00000000-0006-0000-0100-000013000000}">
      <text>
        <r>
          <rPr>
            <sz val="10"/>
            <color rgb="FF000000"/>
            <rFont val="Arial"/>
            <scheme val="minor"/>
          </rPr>
          <t>2025OB00252
97338692</t>
        </r>
      </text>
    </comment>
    <comment ref="N3" authorId="0" shapeId="0" xr:uid="{00000000-0006-0000-0100-000014000000}">
      <text>
        <r>
          <rPr>
            <sz val="10"/>
            <color rgb="FF000000"/>
            <rFont val="Arial"/>
            <scheme val="minor"/>
          </rPr>
          <t>2025NE00094
94089734</t>
        </r>
      </text>
    </comment>
    <comment ref="O3" authorId="0" shapeId="0" xr:uid="{00000000-0006-0000-0100-000015000000}">
      <text>
        <r>
          <rPr>
            <sz val="10"/>
            <color rgb="FF000000"/>
            <rFont val="Arial"/>
            <scheme val="minor"/>
          </rPr>
          <t>2025NL00181
97296612</t>
        </r>
      </text>
    </comment>
    <comment ref="P3" authorId="0" shapeId="0" xr:uid="{00000000-0006-0000-0100-000016000000}">
      <text>
        <r>
          <rPr>
            <sz val="10"/>
            <color rgb="FF000000"/>
            <rFont val="Arial"/>
            <scheme val="minor"/>
          </rPr>
          <t>2025OB00319
97964098</t>
        </r>
      </text>
    </comment>
    <comment ref="R3" authorId="0" shapeId="0" xr:uid="{00000000-0006-0000-0100-000017000000}">
      <text>
        <r>
          <rPr>
            <sz val="10"/>
            <color rgb="FF000000"/>
            <rFont val="Arial"/>
            <scheme val="minor"/>
          </rPr>
          <t>2025NE00125
95050295</t>
        </r>
      </text>
    </comment>
    <comment ref="V3" authorId="0" shapeId="0" xr:uid="{00000000-0006-0000-0100-000018000000}">
      <text>
        <r>
          <rPr>
            <sz val="10"/>
            <color rgb="FF000000"/>
            <rFont val="Arial"/>
            <scheme val="minor"/>
          </rPr>
          <t>2025NE00223
97625582</t>
        </r>
      </text>
    </comment>
    <comment ref="Z3" authorId="0" shapeId="0" xr:uid="{00000000-0006-0000-0100-000019000000}">
      <text>
        <r>
          <rPr>
            <sz val="10"/>
            <color rgb="FF000000"/>
            <rFont val="Arial"/>
            <scheme val="minor"/>
          </rPr>
          <t>2025NE00312
99601434</t>
        </r>
      </text>
    </comment>
    <comment ref="D4" authorId="0" shapeId="0" xr:uid="{00000000-0006-0000-0100-00001A000000}">
      <text>
        <r>
          <rPr>
            <sz val="10"/>
            <color rgb="FF000000"/>
            <rFont val="Arial"/>
            <scheme val="minor"/>
          </rPr>
          <t>53976430</t>
        </r>
      </text>
    </comment>
    <comment ref="E4" authorId="0" shapeId="0" xr:uid="{00000000-0006-0000-0100-00001B000000}">
      <text>
        <r>
          <rPr>
            <sz val="10"/>
            <color rgb="FF000000"/>
            <rFont val="Arial"/>
            <scheme val="minor"/>
          </rPr>
          <t>55265326</t>
        </r>
      </text>
    </comment>
    <comment ref="F4" authorId="0" shapeId="0" xr:uid="{00000000-0006-0000-0100-00001C000000}">
      <text>
        <r>
          <rPr>
            <sz val="10"/>
            <color rgb="FF000000"/>
            <rFont val="Arial"/>
            <scheme val="minor"/>
          </rPr>
          <t>53976430</t>
        </r>
      </text>
    </comment>
    <comment ref="J4" authorId="0" shapeId="0" xr:uid="{00000000-0006-0000-0100-00001D000000}">
      <text>
        <r>
          <rPr>
            <sz val="10"/>
            <color rgb="FF000000"/>
            <rFont val="Arial"/>
            <scheme val="minor"/>
          </rPr>
          <t>2025NE00023
91934810</t>
        </r>
      </text>
    </comment>
    <comment ref="K4" authorId="0" shapeId="0" xr:uid="{00000000-0006-0000-0100-00001E000000}">
      <text>
        <r>
          <rPr>
            <sz val="10"/>
            <color rgb="FF000000"/>
            <rFont val="Arial"/>
            <scheme val="minor"/>
          </rPr>
          <t>2025NL00141
96243830</t>
        </r>
      </text>
    </comment>
    <comment ref="L4" authorId="0" shapeId="0" xr:uid="{00000000-0006-0000-0100-00001F000000}">
      <text>
        <r>
          <rPr>
            <sz val="10"/>
            <color rgb="FF000000"/>
            <rFont val="Arial"/>
            <scheme val="minor"/>
          </rPr>
          <t xml:space="preserve">2025OB00296
97311621
2025OB00285
97311812
</t>
        </r>
      </text>
    </comment>
    <comment ref="N4" authorId="0" shapeId="0" xr:uid="{00000000-0006-0000-0100-000020000000}">
      <text>
        <r>
          <rPr>
            <sz val="10"/>
            <color rgb="FF000000"/>
            <rFont val="Arial"/>
            <scheme val="minor"/>
          </rPr>
          <t>2025NE00067
93934522</t>
        </r>
      </text>
    </comment>
    <comment ref="O4" authorId="0" shapeId="0" xr:uid="{00000000-0006-0000-0100-000021000000}">
      <text>
        <r>
          <rPr>
            <sz val="10"/>
            <color rgb="FF000000"/>
            <rFont val="Arial"/>
            <scheme val="minor"/>
          </rPr>
          <t>2025NL00184
97346379</t>
        </r>
      </text>
    </comment>
    <comment ref="P4" authorId="0" shapeId="0" xr:uid="{00000000-0006-0000-0100-000022000000}">
      <text>
        <r>
          <rPr>
            <sz val="10"/>
            <color rgb="FF000000"/>
            <rFont val="Arial"/>
            <scheme val="minor"/>
          </rPr>
          <t>2025OB00321
97967183</t>
        </r>
      </text>
    </comment>
    <comment ref="R4" authorId="0" shapeId="0" xr:uid="{00000000-0006-0000-0100-000023000000}">
      <text>
        <r>
          <rPr>
            <sz val="10"/>
            <color rgb="FF000000"/>
            <rFont val="Arial"/>
            <scheme val="minor"/>
          </rPr>
          <t xml:space="preserve">94566035
</t>
        </r>
      </text>
    </comment>
    <comment ref="S4" authorId="0" shapeId="0" xr:uid="{00000000-0006-0000-0100-000024000000}">
      <text>
        <r>
          <rPr>
            <sz val="10"/>
            <color rgb="FF000000"/>
            <rFont val="Arial"/>
            <scheme val="minor"/>
          </rPr>
          <t xml:space="preserve">2025NL00240
98642926
</t>
        </r>
      </text>
    </comment>
    <comment ref="T4" authorId="0" shapeId="0" xr:uid="{00000000-0006-0000-0100-000025000000}">
      <text>
        <r>
          <rPr>
            <sz val="10"/>
            <color rgb="FF000000"/>
            <rFont val="Arial"/>
            <scheme val="minor"/>
          </rPr>
          <t>2025OB00432
99369610</t>
        </r>
      </text>
    </comment>
    <comment ref="V4" authorId="0" shapeId="0" xr:uid="{00000000-0006-0000-0100-000026000000}">
      <text>
        <r>
          <rPr>
            <sz val="10"/>
            <color rgb="FF000000"/>
            <rFont val="Arial"/>
            <scheme val="minor"/>
          </rPr>
          <t>2025NE00231
97818892</t>
        </r>
      </text>
    </comment>
    <comment ref="D5" authorId="0" shapeId="0" xr:uid="{00000000-0006-0000-0100-000027000000}">
      <text>
        <r>
          <rPr>
            <sz val="10"/>
            <color rgb="FF000000"/>
            <rFont val="Arial"/>
            <scheme val="minor"/>
          </rPr>
          <t>51866216</t>
        </r>
      </text>
    </comment>
    <comment ref="G5" authorId="0" shapeId="0" xr:uid="{00000000-0006-0000-0100-000028000000}">
      <text>
        <r>
          <rPr>
            <sz val="10"/>
            <color rgb="FF000000"/>
            <rFont val="Arial"/>
            <scheme val="minor"/>
          </rPr>
          <t xml:space="preserve">76525991
</t>
        </r>
      </text>
    </comment>
    <comment ref="J5" authorId="0" shapeId="0" xr:uid="{00000000-0006-0000-0100-000029000000}">
      <text>
        <r>
          <rPr>
            <sz val="10"/>
            <color rgb="FF000000"/>
            <rFont val="Arial"/>
            <scheme val="minor"/>
          </rPr>
          <t>2025NE00105
94278791</t>
        </r>
      </text>
    </comment>
    <comment ref="K5" authorId="0" shapeId="0" xr:uid="{00000000-0006-0000-0100-00002A000000}">
      <text>
        <r>
          <rPr>
            <sz val="10"/>
            <color rgb="FF000000"/>
            <rFont val="Arial"/>
            <scheme val="minor"/>
          </rPr>
          <t>2025NL00091
94418454</t>
        </r>
      </text>
    </comment>
    <comment ref="L5" authorId="0" shapeId="0" xr:uid="{00000000-0006-0000-0100-00002B000000}">
      <text>
        <r>
          <rPr>
            <sz val="10"/>
            <color rgb="FF000000"/>
            <rFont val="Arial"/>
            <scheme val="minor"/>
          </rPr>
          <t>2025OB00187
95936942</t>
        </r>
      </text>
    </comment>
    <comment ref="N5" authorId="0" shapeId="0" xr:uid="{00000000-0006-0000-0100-00002C000000}">
      <text>
        <r>
          <rPr>
            <sz val="10"/>
            <color rgb="FF000000"/>
            <rFont val="Arial"/>
            <scheme val="minor"/>
          </rPr>
          <t>2025NE00124
94907044</t>
        </r>
      </text>
    </comment>
    <comment ref="O5" authorId="0" shapeId="0" xr:uid="{00000000-0006-0000-0100-00002D000000}">
      <text>
        <r>
          <rPr>
            <sz val="10"/>
            <color rgb="FF000000"/>
            <rFont val="Arial"/>
            <scheme val="minor"/>
          </rPr>
          <t xml:space="preserve">2025NL00180
97295363
</t>
        </r>
      </text>
    </comment>
    <comment ref="P5" authorId="0" shapeId="0" xr:uid="{00000000-0006-0000-0100-00002E000000}">
      <text>
        <r>
          <rPr>
            <sz val="10"/>
            <color rgb="FF000000"/>
            <rFont val="Arial"/>
            <scheme val="minor"/>
          </rPr>
          <t>2025OB00318
97684340</t>
        </r>
      </text>
    </comment>
    <comment ref="R5" authorId="0" shapeId="0" xr:uid="{00000000-0006-0000-0100-00002F000000}">
      <text>
        <r>
          <rPr>
            <sz val="10"/>
            <color rgb="FF000000"/>
            <rFont val="Arial"/>
            <scheme val="minor"/>
          </rPr>
          <t>2025NE00124
94907044</t>
        </r>
      </text>
    </comment>
    <comment ref="S5" authorId="0" shapeId="0" xr:uid="{00000000-0006-0000-0100-000030000000}">
      <text>
        <r>
          <rPr>
            <sz val="10"/>
            <color rgb="FF000000"/>
            <rFont val="Arial"/>
            <scheme val="minor"/>
          </rPr>
          <t>2025NL00272
99327111</t>
        </r>
      </text>
    </comment>
    <comment ref="T5" authorId="0" shapeId="0" xr:uid="{00000000-0006-0000-0100-000031000000}">
      <text>
        <r>
          <rPr>
            <sz val="10"/>
            <color rgb="FF000000"/>
            <rFont val="Arial"/>
            <scheme val="minor"/>
          </rPr>
          <t>2025OB00463
99670369</t>
        </r>
      </text>
    </comment>
    <comment ref="V5" authorId="0" shapeId="0" xr:uid="{00000000-0006-0000-0100-000032000000}">
      <text>
        <r>
          <rPr>
            <sz val="10"/>
            <color rgb="FF000000"/>
            <rFont val="Arial"/>
            <scheme val="minor"/>
          </rPr>
          <t>2025NE00232
97823732</t>
        </r>
      </text>
    </comment>
    <comment ref="Z5" authorId="0" shapeId="0" xr:uid="{00000000-0006-0000-0100-000033000000}">
      <text>
        <r>
          <rPr>
            <sz val="10"/>
            <color rgb="FF000000"/>
            <rFont val="Arial"/>
            <scheme val="minor"/>
          </rPr>
          <t>2025NE00331
99924828</t>
        </r>
      </text>
    </comment>
    <comment ref="D6" authorId="0" shapeId="0" xr:uid="{00000000-0006-0000-0100-000034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E6" authorId="0" shapeId="0" xr:uid="{00000000-0006-0000-0100-000035000000}">
      <text>
        <r>
          <rPr>
            <sz val="10"/>
            <color rgb="FF000000"/>
            <rFont val="Arial"/>
            <scheme val="minor"/>
          </rPr>
          <t>46767833</t>
        </r>
      </text>
    </comment>
    <comment ref="F6" authorId="0" shapeId="0" xr:uid="{00000000-0006-0000-0100-000036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G6" authorId="0" shapeId="0" xr:uid="{00000000-0006-0000-0100-000037000000}">
      <text>
        <r>
          <rPr>
            <sz val="10"/>
            <color rgb="FF000000"/>
            <rFont val="Arial"/>
            <scheme val="minor"/>
          </rPr>
          <t xml:space="preserve">76580705
</t>
        </r>
      </text>
    </comment>
    <comment ref="J6" authorId="0" shapeId="0" xr:uid="{00000000-0006-0000-0100-000038000000}">
      <text>
        <r>
          <rPr>
            <sz val="10"/>
            <color rgb="FF000000"/>
            <rFont val="Arial"/>
            <scheme val="minor"/>
          </rPr>
          <t>2025NE00106
94283216</t>
        </r>
      </text>
    </comment>
    <comment ref="K6" authorId="0" shapeId="0" xr:uid="{00000000-0006-0000-0100-000039000000}">
      <text>
        <r>
          <rPr>
            <sz val="10"/>
            <color rgb="FF000000"/>
            <rFont val="Arial"/>
            <scheme val="minor"/>
          </rPr>
          <t>2025NL00090
94416270</t>
        </r>
      </text>
    </comment>
    <comment ref="L6" authorId="0" shapeId="0" xr:uid="{00000000-0006-0000-0100-00003A000000}">
      <text>
        <r>
          <rPr>
            <sz val="10"/>
            <color rgb="FF000000"/>
            <rFont val="Arial"/>
            <scheme val="minor"/>
          </rPr>
          <t>2025OB00189
95938875</t>
        </r>
      </text>
    </comment>
    <comment ref="N6" authorId="0" shapeId="0" xr:uid="{00000000-0006-0000-0100-00003B000000}">
      <text>
        <r>
          <rPr>
            <sz val="10"/>
            <color rgb="FF000000"/>
            <rFont val="Arial"/>
            <scheme val="minor"/>
          </rPr>
          <t xml:space="preserve">2025NE00120
94825862
</t>
        </r>
      </text>
    </comment>
    <comment ref="O6" authorId="0" shapeId="0" xr:uid="{00000000-0006-0000-0100-00003C000000}">
      <text>
        <r>
          <rPr>
            <sz val="10"/>
            <color rgb="FF000000"/>
            <rFont val="Arial"/>
            <scheme val="minor"/>
          </rPr>
          <t>2025NL00170
96859435</t>
        </r>
      </text>
    </comment>
    <comment ref="P6" authorId="0" shapeId="0" xr:uid="{00000000-0006-0000-0100-00003D000000}">
      <text>
        <r>
          <rPr>
            <sz val="10"/>
            <color rgb="FF000000"/>
            <rFont val="Arial"/>
            <scheme val="minor"/>
          </rPr>
          <t>2025OB00306
97307860</t>
        </r>
      </text>
    </comment>
    <comment ref="R6" authorId="0" shapeId="0" xr:uid="{00000000-0006-0000-0100-00003E000000}">
      <text>
        <r>
          <rPr>
            <sz val="10"/>
            <color rgb="FF000000"/>
            <rFont val="Arial"/>
            <scheme val="minor"/>
          </rPr>
          <t xml:space="preserve">2025NE00120
94825862
</t>
        </r>
      </text>
    </comment>
    <comment ref="S6" authorId="0" shapeId="0" xr:uid="{00000000-0006-0000-0100-00003F000000}">
      <text>
        <r>
          <rPr>
            <sz val="10"/>
            <color rgb="FF000000"/>
            <rFont val="Arial"/>
            <scheme val="minor"/>
          </rPr>
          <t xml:space="preserve">2025NL00267
99285163
</t>
        </r>
      </text>
    </comment>
    <comment ref="V6" authorId="0" shapeId="0" xr:uid="{00000000-0006-0000-0100-000040000000}">
      <text>
        <r>
          <rPr>
            <sz val="10"/>
            <color rgb="FF000000"/>
            <rFont val="Arial"/>
            <scheme val="minor"/>
          </rPr>
          <t xml:space="preserve">2025NE00120
97817715
</t>
        </r>
      </text>
    </comment>
    <comment ref="D7" authorId="0" shapeId="0" xr:uid="{00000000-0006-0000-0100-000041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E7" authorId="0" shapeId="0" xr:uid="{00000000-0006-0000-0100-000042000000}">
      <text>
        <r>
          <rPr>
            <sz val="10"/>
            <color rgb="FF000000"/>
            <rFont val="Arial"/>
            <scheme val="minor"/>
          </rPr>
          <t>50364729</t>
        </r>
      </text>
    </comment>
    <comment ref="F7" authorId="0" shapeId="0" xr:uid="{00000000-0006-0000-0100-000043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G7" authorId="0" shapeId="0" xr:uid="{00000000-0006-0000-0100-000044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J7" authorId="0" shapeId="0" xr:uid="{00000000-0006-0000-0100-000045000000}">
      <text>
        <r>
          <rPr>
            <sz val="10"/>
            <color rgb="FF000000"/>
            <rFont val="Arial"/>
            <scheme val="minor"/>
          </rPr>
          <t>2025NE00107
94279810</t>
        </r>
      </text>
    </comment>
    <comment ref="K7" authorId="0" shapeId="0" xr:uid="{00000000-0006-0000-0100-000046000000}">
      <text>
        <r>
          <rPr>
            <sz val="10"/>
            <color rgb="FF000000"/>
            <rFont val="Arial"/>
            <scheme val="minor"/>
          </rPr>
          <t>2025NL00081
94388785</t>
        </r>
      </text>
    </comment>
    <comment ref="L7" authorId="0" shapeId="0" xr:uid="{00000000-0006-0000-0100-000047000000}">
      <text>
        <r>
          <rPr>
            <sz val="10"/>
            <color rgb="FF000000"/>
            <rFont val="Arial"/>
            <scheme val="minor"/>
          </rPr>
          <t>95937851
2025OB00188</t>
        </r>
      </text>
    </comment>
    <comment ref="N7" authorId="0" shapeId="0" xr:uid="{00000000-0006-0000-0100-000048000000}">
      <text>
        <r>
          <rPr>
            <sz val="10"/>
            <color rgb="FF000000"/>
            <rFont val="Arial"/>
            <scheme val="minor"/>
          </rPr>
          <t>2025NE00127
94977575</t>
        </r>
      </text>
    </comment>
    <comment ref="O7" authorId="0" shapeId="0" xr:uid="{00000000-0006-0000-0100-000049000000}">
      <text>
        <r>
          <rPr>
            <sz val="10"/>
            <color rgb="FF000000"/>
            <rFont val="Arial"/>
            <scheme val="minor"/>
          </rPr>
          <t xml:space="preserve">2025NL00197
97625120
</t>
        </r>
      </text>
    </comment>
    <comment ref="P7" authorId="0" shapeId="0" xr:uid="{00000000-0006-0000-0100-00004A000000}">
      <text>
        <r>
          <rPr>
            <sz val="10"/>
            <color rgb="FF000000"/>
            <rFont val="Arial"/>
            <scheme val="minor"/>
          </rPr>
          <t>2025OB00347
97959268</t>
        </r>
      </text>
    </comment>
    <comment ref="R7" authorId="0" shapeId="0" xr:uid="{00000000-0006-0000-0100-00004B000000}">
      <text>
        <r>
          <rPr>
            <sz val="10"/>
            <color rgb="FF000000"/>
            <rFont val="Arial"/>
            <scheme val="minor"/>
          </rPr>
          <t xml:space="preserve">2025NE00188
97032185
</t>
        </r>
      </text>
    </comment>
    <comment ref="S7" authorId="0" shapeId="0" xr:uid="{00000000-0006-0000-0100-00004C000000}">
      <text>
        <r>
          <rPr>
            <sz val="10"/>
            <color rgb="FF000000"/>
            <rFont val="Arial"/>
            <scheme val="minor"/>
          </rPr>
          <t>2025NL00277
99365876</t>
        </r>
      </text>
    </comment>
    <comment ref="T7" authorId="0" shapeId="0" xr:uid="{00000000-0006-0000-0100-00004D000000}">
      <text>
        <r>
          <rPr>
            <sz val="10"/>
            <color rgb="FF000000"/>
            <rFont val="Arial"/>
            <scheme val="minor"/>
          </rPr>
          <t>2025OB00461
99662716</t>
        </r>
      </text>
    </comment>
    <comment ref="V7" authorId="0" shapeId="0" xr:uid="{00000000-0006-0000-0100-00004E000000}">
      <text>
        <r>
          <rPr>
            <sz val="10"/>
            <color rgb="FF000000"/>
            <rFont val="Arial"/>
            <scheme val="minor"/>
          </rPr>
          <t>2025NE00210
97520352</t>
        </r>
      </text>
    </comment>
    <comment ref="Z7" authorId="0" shapeId="0" xr:uid="{00000000-0006-0000-0100-00004F000000}">
      <text>
        <r>
          <rPr>
            <sz val="10"/>
            <color rgb="FF000000"/>
            <rFont val="Arial"/>
            <scheme val="minor"/>
          </rPr>
          <t>2025NE00313
99627562</t>
        </r>
      </text>
    </comment>
    <comment ref="G8" authorId="0" shapeId="0" xr:uid="{00000000-0006-0000-0100-000050000000}">
      <text>
        <r>
          <rPr>
            <sz val="10"/>
            <color rgb="FF000000"/>
            <rFont val="Arial"/>
            <scheme val="minor"/>
          </rPr>
          <t xml:space="preserve">73915610
</t>
        </r>
      </text>
    </comment>
    <comment ref="J8" authorId="0" shapeId="0" xr:uid="{00000000-0006-0000-0100-000051000000}">
      <text>
        <r>
          <rPr>
            <sz val="10"/>
            <color rgb="FF000000"/>
            <rFont val="Arial"/>
            <scheme val="minor"/>
          </rPr>
          <t>2025NE00108
94261489</t>
        </r>
      </text>
    </comment>
    <comment ref="K8" authorId="0" shapeId="0" xr:uid="{00000000-0006-0000-0100-000052000000}">
      <text>
        <r>
          <rPr>
            <sz val="10"/>
            <color rgb="FF000000"/>
            <rFont val="Arial"/>
            <scheme val="minor"/>
          </rPr>
          <t>2025NL00084
94394786</t>
        </r>
      </text>
    </comment>
    <comment ref="L8" authorId="0" shapeId="0" xr:uid="{00000000-0006-0000-0100-000053000000}">
      <text>
        <r>
          <rPr>
            <sz val="10"/>
            <color rgb="FF000000"/>
            <rFont val="Arial"/>
            <scheme val="minor"/>
          </rPr>
          <t>2025OB00184
95935856</t>
        </r>
      </text>
    </comment>
    <comment ref="N8" authorId="0" shapeId="0" xr:uid="{00000000-0006-0000-0100-000054000000}">
      <text>
        <r>
          <rPr>
            <sz val="10"/>
            <color rgb="FF000000"/>
            <rFont val="Arial"/>
            <scheme val="minor"/>
          </rPr>
          <t>2025NE00126
94909036</t>
        </r>
      </text>
    </comment>
    <comment ref="O8" authorId="0" shapeId="0" xr:uid="{00000000-0006-0000-0100-000055000000}">
      <text>
        <r>
          <rPr>
            <sz val="10"/>
            <color rgb="FF000000"/>
            <rFont val="Arial"/>
            <scheme val="minor"/>
          </rPr>
          <t>2025NL00179
97293341</t>
        </r>
      </text>
    </comment>
    <comment ref="P8" authorId="0" shapeId="0" xr:uid="{00000000-0006-0000-0100-000056000000}">
      <text>
        <r>
          <rPr>
            <sz val="10"/>
            <color rgb="FF000000"/>
            <rFont val="Arial"/>
            <scheme val="minor"/>
          </rPr>
          <t>2025OB00316
97683412</t>
        </r>
      </text>
    </comment>
    <comment ref="R8" authorId="0" shapeId="0" xr:uid="{00000000-0006-0000-0100-000057000000}">
      <text>
        <r>
          <rPr>
            <sz val="10"/>
            <color rgb="FF000000"/>
            <rFont val="Arial"/>
            <scheme val="minor"/>
          </rPr>
          <t>2025NE00126
94909036</t>
        </r>
      </text>
    </comment>
    <comment ref="S8" authorId="0" shapeId="0" xr:uid="{00000000-0006-0000-0100-000058000000}">
      <text>
        <r>
          <rPr>
            <sz val="10"/>
            <color rgb="FF000000"/>
            <rFont val="Arial"/>
            <scheme val="minor"/>
          </rPr>
          <t>2025NL00271
99323479</t>
        </r>
      </text>
    </comment>
    <comment ref="T8" authorId="0" shapeId="0" xr:uid="{00000000-0006-0000-0100-000059000000}">
      <text>
        <r>
          <rPr>
            <sz val="10"/>
            <color rgb="FF000000"/>
            <rFont val="Arial"/>
            <scheme val="minor"/>
          </rPr>
          <t>2025OB00462
99665530</t>
        </r>
      </text>
    </comment>
    <comment ref="V8" authorId="0" shapeId="0" xr:uid="{00000000-0006-0000-0100-00005A000000}">
      <text>
        <r>
          <rPr>
            <sz val="10"/>
            <color rgb="FF000000"/>
            <rFont val="Arial"/>
            <scheme val="minor"/>
          </rPr>
          <t>2025NE00224
97588587</t>
        </r>
      </text>
    </comment>
    <comment ref="J9" authorId="0" shapeId="0" xr:uid="{00000000-0006-0000-0100-00005B000000}">
      <text>
        <r>
          <rPr>
            <sz val="10"/>
            <color rgb="FF000000"/>
            <rFont val="Arial"/>
            <scheme val="minor"/>
          </rPr>
          <t>91752559  - 2025NE00011</t>
        </r>
      </text>
    </comment>
    <comment ref="K9" authorId="0" shapeId="0" xr:uid="{00000000-0006-0000-0100-00005C000000}">
      <text>
        <r>
          <rPr>
            <sz val="10"/>
            <color rgb="FF000000"/>
            <rFont val="Arial"/>
            <scheme val="minor"/>
          </rPr>
          <t>91975017</t>
        </r>
      </text>
    </comment>
    <comment ref="L9" authorId="0" shapeId="0" xr:uid="{00000000-0006-0000-0100-00005D000000}">
      <text>
        <r>
          <rPr>
            <sz val="10"/>
            <color rgb="FF000000"/>
            <rFont val="Arial"/>
            <scheme val="minor"/>
          </rPr>
          <t>92503115</t>
        </r>
      </text>
    </comment>
    <comment ref="N9" authorId="0" shapeId="0" xr:uid="{00000000-0006-0000-0100-00005E000000}">
      <text>
        <r>
          <rPr>
            <sz val="10"/>
            <color rgb="FF000000"/>
            <rFont val="Arial"/>
            <scheme val="minor"/>
          </rPr>
          <t>2025NE00011
93354525</t>
        </r>
      </text>
    </comment>
    <comment ref="O9" authorId="0" shapeId="0" xr:uid="{00000000-0006-0000-0100-00005F000000}">
      <text>
        <r>
          <rPr>
            <sz val="10"/>
            <color rgb="FF000000"/>
            <rFont val="Arial"/>
            <scheme val="minor"/>
          </rPr>
          <t>2025NL00048
94023237</t>
        </r>
      </text>
    </comment>
    <comment ref="P9" authorId="0" shapeId="0" xr:uid="{00000000-0006-0000-0100-000060000000}">
      <text>
        <r>
          <rPr>
            <sz val="10"/>
            <color rgb="FF000000"/>
            <rFont val="Arial"/>
            <scheme val="minor"/>
          </rPr>
          <t>2025OB00156
93805716</t>
        </r>
      </text>
    </comment>
    <comment ref="R9" authorId="0" shapeId="0" xr:uid="{00000000-0006-0000-0100-000061000000}">
      <text>
        <r>
          <rPr>
            <sz val="10"/>
            <color rgb="FF000000"/>
            <rFont val="Arial"/>
            <scheme val="minor"/>
          </rPr>
          <t>2025NE00132
95174546</t>
        </r>
      </text>
    </comment>
    <comment ref="S9" authorId="0" shapeId="0" xr:uid="{00000000-0006-0000-0100-000062000000}">
      <text>
        <r>
          <rPr>
            <sz val="10"/>
            <color rgb="FF000000"/>
            <rFont val="Arial"/>
            <scheme val="minor"/>
          </rPr>
          <t>2025NL00132
96064599</t>
        </r>
      </text>
    </comment>
    <comment ref="T9" authorId="0" shapeId="0" xr:uid="{00000000-0006-0000-0100-000063000000}">
      <text>
        <r>
          <rPr>
            <sz val="10"/>
            <color rgb="FF000000"/>
            <rFont val="Arial"/>
            <scheme val="minor"/>
          </rPr>
          <t>2025OB00279
97349416</t>
        </r>
      </text>
    </comment>
    <comment ref="V9" authorId="0" shapeId="0" xr:uid="{00000000-0006-0000-0100-000064000000}">
      <text>
        <r>
          <rPr>
            <sz val="10"/>
            <color rgb="FF000000"/>
            <rFont val="Arial"/>
            <scheme val="minor"/>
          </rPr>
          <t>2025NE00199
97364594</t>
        </r>
      </text>
    </comment>
    <comment ref="W9" authorId="0" shapeId="0" xr:uid="{00000000-0006-0000-0100-000065000000}">
      <text>
        <r>
          <rPr>
            <sz val="10"/>
            <color rgb="FF000000"/>
            <rFont val="Arial"/>
            <scheme val="minor"/>
          </rPr>
          <t xml:space="preserve">2025NL00225
98186855
</t>
        </r>
      </text>
    </comment>
    <comment ref="X9" authorId="0" shapeId="0" xr:uid="{00000000-0006-0000-0100-000066000000}">
      <text>
        <r>
          <rPr>
            <sz val="10"/>
            <color rgb="FF000000"/>
            <rFont val="Arial"/>
            <scheme val="minor"/>
          </rPr>
          <t>2025OB00412
99044093</t>
        </r>
      </text>
    </comment>
    <comment ref="Z9" authorId="0" shapeId="0" xr:uid="{00000000-0006-0000-0100-000067000000}">
      <text>
        <r>
          <rPr>
            <sz val="10"/>
            <color rgb="FF000000"/>
            <rFont val="Arial"/>
            <scheme val="minor"/>
          </rPr>
          <t>2025NE00305
99534747</t>
        </r>
      </text>
    </comment>
    <comment ref="D10" authorId="0" shapeId="0" xr:uid="{00000000-0006-0000-0100-00006800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E10" authorId="0" shapeId="0" xr:uid="{00000000-0006-0000-0100-000069000000}">
      <text>
        <r>
          <rPr>
            <sz val="10"/>
            <color rgb="FF000000"/>
            <rFont val="Arial"/>
            <scheme val="minor"/>
          </rPr>
          <t>29726444</t>
        </r>
      </text>
    </comment>
    <comment ref="F10" authorId="0" shapeId="0" xr:uid="{00000000-0006-0000-0100-00006A00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G10" authorId="0" shapeId="0" xr:uid="{00000000-0006-0000-0100-00006B00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J10" authorId="0" shapeId="0" xr:uid="{00000000-0006-0000-0100-00006C000000}">
      <text>
        <r>
          <rPr>
            <sz val="10"/>
            <color rgb="FF000000"/>
            <rFont val="Arial"/>
            <scheme val="minor"/>
          </rPr>
          <t>91827279 - 2025NE00013</t>
        </r>
      </text>
    </comment>
    <comment ref="K10" authorId="0" shapeId="0" xr:uid="{00000000-0006-0000-0100-00006D000000}">
      <text>
        <r>
          <rPr>
            <sz val="10"/>
            <color rgb="FF000000"/>
            <rFont val="Arial"/>
            <scheme val="minor"/>
          </rPr>
          <t>2025NL00050
93879086</t>
        </r>
      </text>
    </comment>
    <comment ref="L10" authorId="0" shapeId="0" xr:uid="{00000000-0006-0000-0100-00006E000000}">
      <text>
        <r>
          <rPr>
            <sz val="10"/>
            <color rgb="FF000000"/>
            <rFont val="Arial"/>
            <scheme val="minor"/>
          </rPr>
          <t>2025OB00154
2025OB00152
94356868</t>
        </r>
      </text>
    </comment>
    <comment ref="N10" authorId="0" shapeId="0" xr:uid="{00000000-0006-0000-0100-00006F000000}">
      <text>
        <r>
          <rPr>
            <sz val="10"/>
            <color rgb="FF000000"/>
            <rFont val="Arial"/>
            <scheme val="minor"/>
          </rPr>
          <t>2025NL00100
95019436</t>
        </r>
      </text>
    </comment>
    <comment ref="O10" authorId="0" shapeId="0" xr:uid="{00000000-0006-0000-0100-000070000000}">
      <text>
        <r>
          <rPr>
            <sz val="10"/>
            <color rgb="FF000000"/>
            <rFont val="Arial"/>
            <scheme val="minor"/>
          </rPr>
          <t xml:space="preserve">2025OB00240
95940986
</t>
        </r>
      </text>
    </comment>
    <comment ref="P10" authorId="0" shapeId="0" xr:uid="{00000000-0006-0000-0100-000071000000}">
      <text>
        <r>
          <rPr>
            <sz val="10"/>
            <color rgb="FF000000"/>
            <rFont val="Arial"/>
            <scheme val="minor"/>
          </rPr>
          <t xml:space="preserve">2025OB00239
95031751
</t>
        </r>
      </text>
    </comment>
    <comment ref="R10" authorId="0" shapeId="0" xr:uid="{00000000-0006-0000-0100-000072000000}">
      <text>
        <r>
          <rPr>
            <sz val="10"/>
            <color rgb="FF000000"/>
            <rFont val="Arial"/>
            <scheme val="minor"/>
          </rPr>
          <t>2025NE00200
97367871
2025NE00119
94730576</t>
        </r>
      </text>
    </comment>
    <comment ref="S10" authorId="0" shapeId="0" xr:uid="{00000000-0006-0000-0100-000073000000}">
      <text>
        <r>
          <rPr>
            <sz val="10"/>
            <color rgb="FF000000"/>
            <rFont val="Arial"/>
            <scheme val="minor"/>
          </rPr>
          <t>2025NL00202
97802816</t>
        </r>
      </text>
    </comment>
    <comment ref="T10" authorId="0" shapeId="0" xr:uid="{00000000-0006-0000-0100-000074000000}">
      <text>
        <r>
          <rPr>
            <sz val="10"/>
            <color rgb="FF000000"/>
            <rFont val="Arial"/>
            <scheme val="minor"/>
          </rPr>
          <t xml:space="preserve">2025OB00384
98288977
</t>
        </r>
      </text>
    </comment>
    <comment ref="V10" authorId="0" shapeId="0" xr:uid="{00000000-0006-0000-0100-000075000000}">
      <text>
        <r>
          <rPr>
            <sz val="10"/>
            <color rgb="FF000000"/>
            <rFont val="Arial"/>
            <scheme val="minor"/>
          </rPr>
          <t>2025NE00265
98536236</t>
        </r>
      </text>
    </comment>
    <comment ref="Z10" authorId="0" shapeId="0" xr:uid="{00000000-0006-0000-0100-000076000000}">
      <text>
        <r>
          <rPr>
            <sz val="10"/>
            <color rgb="FF000000"/>
            <rFont val="Arial"/>
            <scheme val="minor"/>
          </rPr>
          <t>2025NE00303
99535481</t>
        </r>
      </text>
    </comment>
    <comment ref="D11" authorId="0" shapeId="0" xr:uid="{00000000-0006-0000-0100-00007700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E11" authorId="0" shapeId="0" xr:uid="{00000000-0006-0000-0100-000078000000}">
      <text>
        <r>
          <rPr>
            <sz val="10"/>
            <color rgb="FF000000"/>
            <rFont val="Arial"/>
            <scheme val="minor"/>
          </rPr>
          <t>26877363</t>
        </r>
      </text>
    </comment>
    <comment ref="F11" authorId="0" shapeId="0" xr:uid="{00000000-0006-0000-0100-00007900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G11" authorId="0" shapeId="0" xr:uid="{00000000-0006-0000-0100-00007A00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J11" authorId="0" shapeId="0" xr:uid="{00000000-0006-0000-0100-00007B000000}">
      <text>
        <r>
          <rPr>
            <sz val="10"/>
            <color rgb="FF000000"/>
            <rFont val="Arial"/>
            <scheme val="minor"/>
          </rPr>
          <t>91829614 - 2025NE00018</t>
        </r>
      </text>
    </comment>
    <comment ref="K11" authorId="0" shapeId="0" xr:uid="{00000000-0006-0000-0100-00007C000000}">
      <text>
        <r>
          <rPr>
            <sz val="10"/>
            <color rgb="FF000000"/>
            <rFont val="Arial"/>
            <scheme val="minor"/>
          </rPr>
          <t xml:space="preserve">2025NL00051
93879761
</t>
        </r>
      </text>
    </comment>
    <comment ref="L11" authorId="0" shapeId="0" xr:uid="{00000000-0006-0000-0100-00007D000000}">
      <text>
        <r>
          <rPr>
            <sz val="10"/>
            <color rgb="FF000000"/>
            <rFont val="Arial"/>
            <scheme val="minor"/>
          </rPr>
          <t xml:space="preserve">2025OB00153
94355909
</t>
        </r>
      </text>
    </comment>
    <comment ref="N11" authorId="0" shapeId="0" xr:uid="{00000000-0006-0000-0100-00007E000000}">
      <text>
        <r>
          <rPr>
            <sz val="10"/>
            <color rgb="FF000000"/>
            <rFont val="Arial"/>
            <scheme val="minor"/>
          </rPr>
          <t>2025NE00121
94842704</t>
        </r>
      </text>
    </comment>
    <comment ref="O11" authorId="0" shapeId="0" xr:uid="{00000000-0006-0000-0100-00007F000000}">
      <text>
        <r>
          <rPr>
            <sz val="10"/>
            <color rgb="FF000000"/>
            <rFont val="Arial"/>
            <scheme val="minor"/>
          </rPr>
          <t xml:space="preserve">2025NL00101
95031751
</t>
        </r>
      </text>
    </comment>
    <comment ref="P11" authorId="0" shapeId="0" xr:uid="{00000000-0006-0000-0100-000080000000}">
      <text>
        <r>
          <rPr>
            <sz val="10"/>
            <color rgb="FF000000"/>
            <rFont val="Arial"/>
            <scheme val="minor"/>
          </rPr>
          <t xml:space="preserve">2025OB00239
95939876
</t>
        </r>
      </text>
    </comment>
    <comment ref="R11" authorId="0" shapeId="0" xr:uid="{00000000-0006-0000-0100-000081000000}">
      <text>
        <r>
          <rPr>
            <sz val="10"/>
            <color rgb="FF000000"/>
            <rFont val="Arial"/>
            <scheme val="minor"/>
          </rPr>
          <t>2025NE00121
94842704</t>
        </r>
      </text>
    </comment>
    <comment ref="S11" authorId="0" shapeId="0" xr:uid="{00000000-0006-0000-0100-000082000000}">
      <text>
        <r>
          <rPr>
            <sz val="10"/>
            <color rgb="FF000000"/>
            <rFont val="Arial"/>
            <scheme val="minor"/>
          </rPr>
          <t>2025NL00213
97964448</t>
        </r>
      </text>
    </comment>
    <comment ref="T11" authorId="0" shapeId="0" xr:uid="{00000000-0006-0000-0100-000083000000}">
      <text>
        <r>
          <rPr>
            <sz val="10"/>
            <color rgb="FF000000"/>
            <rFont val="Arial"/>
            <scheme val="minor"/>
          </rPr>
          <t>2025OB00400
98410043</t>
        </r>
      </text>
    </comment>
    <comment ref="V11" authorId="0" shapeId="0" xr:uid="{00000000-0006-0000-0100-000084000000}">
      <text>
        <r>
          <rPr>
            <sz val="10"/>
            <color rgb="FF000000"/>
            <rFont val="Arial"/>
            <scheme val="minor"/>
          </rPr>
          <t xml:space="preserve">2025NE00225
97632788
</t>
        </r>
      </text>
    </comment>
    <comment ref="Z11" authorId="0" shapeId="0" xr:uid="{00000000-0006-0000-0100-000085000000}">
      <text>
        <r>
          <rPr>
            <sz val="10"/>
            <color rgb="FF000000"/>
            <rFont val="Arial"/>
            <scheme val="minor"/>
          </rPr>
          <t>2025NE00307
99531698</t>
        </r>
      </text>
    </comment>
    <comment ref="D12" authorId="0" shapeId="0" xr:uid="{00000000-0006-0000-0100-000086000000}">
      <text>
        <r>
          <rPr>
            <sz val="10"/>
            <color rgb="FF000000"/>
            <rFont val="Arial"/>
            <scheme val="minor"/>
          </rPr>
          <t>34849651</t>
        </r>
      </text>
    </comment>
    <comment ref="F12" authorId="0" shapeId="0" xr:uid="{00000000-0006-0000-0100-00008700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G12" authorId="0" shapeId="0" xr:uid="{00000000-0006-0000-0100-00008800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J12" authorId="0" shapeId="0" xr:uid="{00000000-0006-0000-0100-000089000000}">
      <text>
        <r>
          <rPr>
            <sz val="10"/>
            <color rgb="FF000000"/>
            <rFont val="Arial"/>
            <scheme val="minor"/>
          </rPr>
          <t>91809032 - 2025NE00010</t>
        </r>
      </text>
    </comment>
    <comment ref="K12" authorId="0" shapeId="0" xr:uid="{00000000-0006-0000-0100-00008A000000}">
      <text>
        <r>
          <rPr>
            <sz val="10"/>
            <color rgb="FF000000"/>
            <rFont val="Arial"/>
            <scheme val="minor"/>
          </rPr>
          <t>92073949</t>
        </r>
      </text>
    </comment>
    <comment ref="L12" authorId="0" shapeId="0" xr:uid="{00000000-0006-0000-0100-00008B000000}">
      <text>
        <r>
          <rPr>
            <sz val="10"/>
            <color rgb="FF000000"/>
            <rFont val="Arial"/>
            <scheme val="minor"/>
          </rPr>
          <t xml:space="preserve">2025OB00076
92787977
</t>
        </r>
      </text>
    </comment>
    <comment ref="N12" authorId="0" shapeId="0" xr:uid="{00000000-0006-0000-0100-00008C000000}">
      <text>
        <r>
          <rPr>
            <sz val="10"/>
            <color rgb="FF000000"/>
            <rFont val="Arial"/>
            <scheme val="minor"/>
          </rPr>
          <t xml:space="preserve">2025NE00063
93946301
</t>
        </r>
      </text>
    </comment>
    <comment ref="O12" authorId="0" shapeId="0" xr:uid="{00000000-0006-0000-0100-00008D000000}">
      <text>
        <r>
          <rPr>
            <sz val="10"/>
            <color rgb="FF000000"/>
            <rFont val="Arial"/>
            <scheme val="minor"/>
          </rPr>
          <t>2025NL00061
94007665</t>
        </r>
      </text>
    </comment>
    <comment ref="P12" authorId="0" shapeId="0" xr:uid="{00000000-0006-0000-0100-00008E000000}">
      <text>
        <r>
          <rPr>
            <sz val="10"/>
            <color rgb="FF000000"/>
            <rFont val="Arial"/>
            <scheme val="minor"/>
          </rPr>
          <t>2025OB00157
94349014</t>
        </r>
      </text>
    </comment>
    <comment ref="R12" authorId="0" shapeId="0" xr:uid="{00000000-0006-0000-0100-00008F000000}">
      <text>
        <r>
          <rPr>
            <sz val="10"/>
            <color rgb="FF000000"/>
            <rFont val="Arial"/>
            <scheme val="minor"/>
          </rPr>
          <t>2.400,00 2025NE00137 - 95503362
2025NE00166 - 96023002</t>
        </r>
      </text>
    </comment>
    <comment ref="S12" authorId="0" shapeId="0" xr:uid="{00000000-0006-0000-0100-000090000000}">
      <text>
        <r>
          <rPr>
            <sz val="10"/>
            <color rgb="FF000000"/>
            <rFont val="Arial"/>
            <scheme val="minor"/>
          </rPr>
          <t>2025NL00175
96919539</t>
        </r>
      </text>
    </comment>
    <comment ref="T12" authorId="0" shapeId="0" xr:uid="{00000000-0006-0000-0100-000091000000}">
      <text>
        <r>
          <rPr>
            <sz val="10"/>
            <color rgb="FF000000"/>
            <rFont val="Arial"/>
            <scheme val="minor"/>
          </rPr>
          <t xml:space="preserve">2025OB00305
97529201
</t>
        </r>
      </text>
    </comment>
    <comment ref="V12" authorId="0" shapeId="0" xr:uid="{00000000-0006-0000-0100-000092000000}">
      <text>
        <r>
          <rPr>
            <sz val="10"/>
            <color rgb="FF000000"/>
            <rFont val="Arial"/>
            <scheme val="minor"/>
          </rPr>
          <t>2025NE00205
97519029</t>
        </r>
      </text>
    </comment>
    <comment ref="W12" authorId="0" shapeId="0" xr:uid="{00000000-0006-0000-0100-000093000000}">
      <text>
        <r>
          <rPr>
            <sz val="10"/>
            <color rgb="FF000000"/>
            <rFont val="Arial"/>
            <scheme val="minor"/>
          </rPr>
          <t>2025NL00251
98805314</t>
        </r>
      </text>
    </comment>
    <comment ref="X12" authorId="0" shapeId="0" xr:uid="{00000000-0006-0000-0100-000094000000}">
      <text>
        <r>
          <rPr>
            <sz val="10"/>
            <color rgb="FF000000"/>
            <rFont val="Arial"/>
            <scheme val="minor"/>
          </rPr>
          <t>2025OB00434
99321774</t>
        </r>
      </text>
    </comment>
    <comment ref="Z12" authorId="0" shapeId="0" xr:uid="{00000000-0006-0000-0100-000095000000}">
      <text>
        <r>
          <rPr>
            <sz val="10"/>
            <color rgb="FF000000"/>
            <rFont val="Arial"/>
            <scheme val="minor"/>
          </rPr>
          <t>2025NE00311
99586191</t>
        </r>
      </text>
    </comment>
    <comment ref="D13" authorId="0" shapeId="0" xr:uid="{00000000-0006-0000-0100-00009600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E13" authorId="0" shapeId="0" xr:uid="{00000000-0006-0000-0100-000097000000}">
      <text>
        <r>
          <rPr>
            <sz val="10"/>
            <color rgb="FF000000"/>
            <rFont val="Arial"/>
            <scheme val="minor"/>
          </rPr>
          <t>37819943</t>
        </r>
      </text>
    </comment>
    <comment ref="F13" authorId="0" shapeId="0" xr:uid="{00000000-0006-0000-0100-00009800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G13" authorId="0" shapeId="0" xr:uid="{00000000-0006-0000-0100-00009900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J13" authorId="0" shapeId="0" xr:uid="{00000000-0006-0000-0100-00009A000000}">
      <text>
        <r>
          <rPr>
            <sz val="10"/>
            <color rgb="FF000000"/>
            <rFont val="Arial"/>
            <scheme val="minor"/>
          </rPr>
          <t>2025NE00026
91937606</t>
        </r>
      </text>
    </comment>
    <comment ref="L13" authorId="0" shapeId="0" xr:uid="{00000000-0006-0000-0100-00009B000000}">
      <text>
        <r>
          <rPr>
            <sz val="10"/>
            <color rgb="FF000000"/>
            <rFont val="Arial"/>
            <scheme val="minor"/>
          </rPr>
          <t>atrasado</t>
        </r>
      </text>
    </comment>
    <comment ref="N13" authorId="0" shapeId="0" xr:uid="{00000000-0006-0000-0100-00009C000000}">
      <text>
        <r>
          <rPr>
            <sz val="10"/>
            <color rgb="FF000000"/>
            <rFont val="Arial"/>
            <scheme val="minor"/>
          </rPr>
          <t xml:space="preserve">2025NE00098
94099315
</t>
        </r>
      </text>
    </comment>
    <comment ref="R13" authorId="0" shapeId="0" xr:uid="{00000000-0006-0000-0100-00009D000000}">
      <text>
        <r>
          <rPr>
            <sz val="10"/>
            <color rgb="FF000000"/>
            <rFont val="Arial"/>
            <scheme val="minor"/>
          </rPr>
          <t>2025NE00194
97282668</t>
        </r>
      </text>
    </comment>
    <comment ref="V13" authorId="0" shapeId="0" xr:uid="{00000000-0006-0000-0100-00009E000000}">
      <text>
        <r>
          <rPr>
            <sz val="10"/>
            <color rgb="FF000000"/>
            <rFont val="Arial"/>
            <scheme val="minor"/>
          </rPr>
          <t>2025NE00261
98534134</t>
        </r>
      </text>
    </comment>
    <comment ref="Z13" authorId="0" shapeId="0" xr:uid="{00000000-0006-0000-0100-00009F000000}">
      <text>
        <r>
          <rPr>
            <sz val="10"/>
            <color rgb="FF000000"/>
            <rFont val="Arial"/>
            <scheme val="minor"/>
          </rPr>
          <t>2025NE00332
99949884</t>
        </r>
      </text>
    </comment>
    <comment ref="D14" authorId="0" shapeId="0" xr:uid="{00000000-0006-0000-0100-0000A000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E14" authorId="0" shapeId="0" xr:uid="{00000000-0006-0000-0100-0000A1000000}">
      <text>
        <r>
          <rPr>
            <sz val="10"/>
            <color rgb="FF000000"/>
            <rFont val="Arial"/>
            <scheme val="minor"/>
          </rPr>
          <t>60768391</t>
        </r>
      </text>
    </comment>
    <comment ref="F14" authorId="0" shapeId="0" xr:uid="{00000000-0006-0000-0100-0000A200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G14" authorId="0" shapeId="0" xr:uid="{00000000-0006-0000-0100-0000A300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J14" authorId="0" shapeId="0" xr:uid="{00000000-0006-0000-0100-0000A4000000}">
      <text>
        <r>
          <rPr>
            <sz val="10"/>
            <color rgb="FF000000"/>
            <rFont val="Arial"/>
            <scheme val="minor"/>
          </rPr>
          <t>2025NE00001
91758368</t>
        </r>
      </text>
    </comment>
    <comment ref="K14" authorId="0" shapeId="0" xr:uid="{00000000-0006-0000-0100-0000A5000000}">
      <text>
        <r>
          <rPr>
            <sz val="10"/>
            <color rgb="FF000000"/>
            <rFont val="Arial"/>
            <scheme val="minor"/>
          </rPr>
          <t>2025NL00105
95529096</t>
        </r>
      </text>
    </comment>
    <comment ref="L14" authorId="0" shapeId="0" xr:uid="{00000000-0006-0000-0100-0000A6000000}">
      <text>
        <r>
          <rPr>
            <sz val="10"/>
            <color rgb="FF000000"/>
            <rFont val="Arial"/>
            <scheme val="minor"/>
          </rPr>
          <t>97670220
2025OB00249
97681405
2025OB00245</t>
        </r>
      </text>
    </comment>
    <comment ref="N14" authorId="0" shapeId="0" xr:uid="{00000000-0006-0000-0100-0000A7000000}">
      <text>
        <r>
          <rPr>
            <sz val="10"/>
            <color rgb="FF000000"/>
            <rFont val="Arial"/>
            <scheme val="minor"/>
          </rPr>
          <t>2025NE00091
94066347</t>
        </r>
      </text>
    </comment>
    <comment ref="O14" authorId="0" shapeId="0" xr:uid="{00000000-0006-0000-0100-0000A8000000}">
      <text>
        <r>
          <rPr>
            <sz val="10"/>
            <color rgb="FF000000"/>
            <rFont val="Arial"/>
            <scheme val="minor"/>
          </rPr>
          <t>97591955
2025NL00195</t>
        </r>
      </text>
    </comment>
    <comment ref="P14" authorId="0" shapeId="0" xr:uid="{00000000-0006-0000-0100-0000A9000000}">
      <text>
        <r>
          <rPr>
            <sz val="10"/>
            <color rgb="FF000000"/>
            <rFont val="Arial"/>
            <scheme val="minor"/>
          </rPr>
          <t>2025OB00339
98269822</t>
        </r>
      </text>
    </comment>
    <comment ref="R14" authorId="0" shapeId="0" xr:uid="{00000000-0006-0000-0100-0000AA000000}">
      <text>
        <r>
          <rPr>
            <sz val="10"/>
            <color rgb="FF000000"/>
            <rFont val="Arial"/>
            <scheme val="minor"/>
          </rPr>
          <t>2025NE00149
95659538</t>
        </r>
      </text>
    </comment>
    <comment ref="S14" authorId="0" shapeId="0" xr:uid="{00000000-0006-0000-0100-0000AB000000}">
      <text>
        <r>
          <rPr>
            <sz val="10"/>
            <color rgb="FF000000"/>
            <rFont val="Arial"/>
            <scheme val="minor"/>
          </rPr>
          <t>2025NL00236
98531859</t>
        </r>
      </text>
    </comment>
    <comment ref="T14" authorId="0" shapeId="0" xr:uid="{00000000-0006-0000-0100-0000AC000000}">
      <text>
        <r>
          <rPr>
            <sz val="10"/>
            <color rgb="FF000000"/>
            <rFont val="Arial"/>
            <scheme val="minor"/>
          </rPr>
          <t>2025OB00428
99219129</t>
        </r>
      </text>
    </comment>
    <comment ref="V14" authorId="0" shapeId="0" xr:uid="{00000000-0006-0000-0100-0000AD000000}">
      <text>
        <r>
          <rPr>
            <sz val="10"/>
            <color rgb="FF000000"/>
            <rFont val="Arial"/>
            <scheme val="minor"/>
          </rPr>
          <t>2025NE00214
97523894</t>
        </r>
      </text>
    </comment>
    <comment ref="H15" authorId="0" shapeId="0" xr:uid="{00000000-0006-0000-0100-0000AE000000}">
      <text>
        <r>
          <rPr>
            <sz val="10"/>
            <color rgb="FF000000"/>
            <rFont val="Arial"/>
            <scheme val="minor"/>
          </rPr>
          <t xml:space="preserve">78345340
</t>
        </r>
      </text>
    </comment>
    <comment ref="J15" authorId="0" shapeId="0" xr:uid="{00000000-0006-0000-0100-0000AF000000}">
      <text>
        <r>
          <rPr>
            <sz val="10"/>
            <color rgb="FF000000"/>
            <rFont val="Arial"/>
            <scheme val="minor"/>
          </rPr>
          <t>2025NE00016
91806189</t>
        </r>
      </text>
    </comment>
    <comment ref="K15" authorId="0" shapeId="0" xr:uid="{00000000-0006-0000-0100-0000B0000000}">
      <text>
        <r>
          <rPr>
            <sz val="10"/>
            <color rgb="FF000000"/>
            <rFont val="Arial"/>
            <scheme val="minor"/>
          </rPr>
          <t>2025NL00044
93441235</t>
        </r>
      </text>
    </comment>
    <comment ref="L15" authorId="0" shapeId="0" xr:uid="{00000000-0006-0000-0100-0000B1000000}">
      <text>
        <r>
          <rPr>
            <sz val="10"/>
            <color rgb="FF000000"/>
            <rFont val="Arial"/>
            <scheme val="minor"/>
          </rPr>
          <t>2025OB00139
93812362</t>
        </r>
      </text>
    </comment>
    <comment ref="N15" authorId="0" shapeId="0" xr:uid="{00000000-0006-0000-0100-0000B2000000}">
      <text>
        <r>
          <rPr>
            <sz val="10"/>
            <color rgb="FF000000"/>
            <rFont val="Arial"/>
            <scheme val="minor"/>
          </rPr>
          <t xml:space="preserve">2025NE00099
94102893
</t>
        </r>
      </text>
    </comment>
    <comment ref="O15" authorId="0" shapeId="0" xr:uid="{00000000-0006-0000-0100-0000B3000000}">
      <text>
        <r>
          <rPr>
            <sz val="10"/>
            <color rgb="FF000000"/>
            <rFont val="Arial"/>
            <scheme val="minor"/>
          </rPr>
          <t xml:space="preserve">2025NL00144
96312562
</t>
        </r>
      </text>
    </comment>
    <comment ref="P15" authorId="0" shapeId="0" xr:uid="{00000000-0006-0000-0100-0000B4000000}">
      <text>
        <r>
          <rPr>
            <sz val="10"/>
            <color rgb="FF000000"/>
            <rFont val="Arial"/>
            <scheme val="minor"/>
          </rPr>
          <t>2025OB00292
97325971
2025OB00285
97325708</t>
        </r>
      </text>
    </comment>
    <comment ref="R15" authorId="0" shapeId="0" xr:uid="{00000000-0006-0000-0100-0000B5000000}">
      <text>
        <r>
          <rPr>
            <sz val="10"/>
            <color rgb="FF000000"/>
            <rFont val="Arial"/>
            <scheme val="minor"/>
          </rPr>
          <t>2025NE00136
95174404</t>
        </r>
      </text>
    </comment>
    <comment ref="S15" authorId="0" shapeId="0" xr:uid="{00000000-0006-0000-0100-0000B6000000}">
      <text>
        <r>
          <rPr>
            <sz val="10"/>
            <color rgb="FF000000"/>
            <rFont val="Arial"/>
            <scheme val="minor"/>
          </rPr>
          <t>2025NL00230
98438416</t>
        </r>
      </text>
    </comment>
    <comment ref="T15" authorId="0" shapeId="0" xr:uid="{00000000-0006-0000-0100-0000B7000000}">
      <text>
        <r>
          <rPr>
            <sz val="10"/>
            <color rgb="FF000000"/>
            <rFont val="Arial"/>
            <scheme val="minor"/>
          </rPr>
          <t xml:space="preserve">2025OB00418
99141385
</t>
        </r>
      </text>
    </comment>
    <comment ref="V15" authorId="0" shapeId="0" xr:uid="{00000000-0006-0000-0100-0000B8000000}">
      <text>
        <r>
          <rPr>
            <sz val="10"/>
            <color rgb="FF000000"/>
            <rFont val="Arial"/>
            <scheme val="minor"/>
          </rPr>
          <t>2025NE00263
98532215</t>
        </r>
      </text>
    </comment>
    <comment ref="Z15" authorId="0" shapeId="0" xr:uid="{00000000-0006-0000-0100-0000B9000000}">
      <text>
        <r>
          <rPr>
            <sz val="10"/>
            <color rgb="FF000000"/>
            <rFont val="Arial"/>
            <scheme val="minor"/>
          </rPr>
          <t>2025NE00324
99805765</t>
        </r>
      </text>
    </comment>
    <comment ref="D16" authorId="0" shapeId="0" xr:uid="{00000000-0006-0000-0100-0000BA000000}">
      <text>
        <r>
          <rPr>
            <sz val="10"/>
            <color rgb="FF000000"/>
            <rFont val="Arial"/>
            <scheme val="minor"/>
          </rPr>
          <t>35785955</t>
        </r>
      </text>
    </comment>
    <comment ref="E16" authorId="0" shapeId="0" xr:uid="{00000000-0006-0000-0100-0000BB000000}">
      <text>
        <r>
          <rPr>
            <sz val="10"/>
            <color rgb="FF000000"/>
            <rFont val="Arial"/>
            <scheme val="minor"/>
          </rPr>
          <t>36305089</t>
        </r>
      </text>
    </comment>
    <comment ref="F16" authorId="0" shapeId="0" xr:uid="{00000000-0006-0000-0100-0000BC00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G16" authorId="0" shapeId="0" xr:uid="{00000000-0006-0000-0100-0000BD00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H16" authorId="0" shapeId="0" xr:uid="{00000000-0006-0000-0100-0000BE000000}">
      <text>
        <r>
          <rPr>
            <sz val="10"/>
            <color rgb="FF000000"/>
            <rFont val="Arial"/>
            <scheme val="minor"/>
          </rPr>
          <t>55826195</t>
        </r>
      </text>
    </comment>
    <comment ref="J16" authorId="0" shapeId="0" xr:uid="{00000000-0006-0000-0100-0000BF000000}">
      <text>
        <r>
          <rPr>
            <sz val="10"/>
            <color rgb="FF000000"/>
            <rFont val="Arial"/>
            <scheme val="minor"/>
          </rPr>
          <t>2025NE00017
91862545</t>
        </r>
      </text>
    </comment>
    <comment ref="K16" authorId="0" shapeId="0" xr:uid="{00000000-0006-0000-0100-0000C0000000}">
      <text>
        <r>
          <rPr>
            <sz val="10"/>
            <color rgb="FF000000"/>
            <rFont val="Arial"/>
            <scheme val="minor"/>
          </rPr>
          <t>2025NL00080
94284736</t>
        </r>
      </text>
    </comment>
    <comment ref="L16" authorId="0" shapeId="0" xr:uid="{00000000-0006-0000-0100-0000C1000000}">
      <text>
        <r>
          <rPr>
            <sz val="10"/>
            <color rgb="FF000000"/>
            <rFont val="Arial"/>
            <scheme val="minor"/>
          </rPr>
          <t>2025OB00175
95933245</t>
        </r>
      </text>
    </comment>
    <comment ref="N16" authorId="0" shapeId="0" xr:uid="{00000000-0006-0000-0100-0000C2000000}">
      <text>
        <r>
          <rPr>
            <sz val="10"/>
            <color rgb="FF000000"/>
            <rFont val="Arial"/>
            <scheme val="minor"/>
          </rPr>
          <t>2025NE00100
94072501</t>
        </r>
      </text>
    </comment>
    <comment ref="O16" authorId="0" shapeId="0" xr:uid="{00000000-0006-0000-0100-0000C3000000}">
      <text>
        <r>
          <rPr>
            <sz val="10"/>
            <color rgb="FF000000"/>
            <rFont val="Arial"/>
            <scheme val="minor"/>
          </rPr>
          <t>2025NL00199
97649544</t>
        </r>
      </text>
    </comment>
    <comment ref="P16" authorId="0" shapeId="0" xr:uid="{00000000-0006-0000-0100-0000C4000000}">
      <text>
        <r>
          <rPr>
            <sz val="10"/>
            <color rgb="FF000000"/>
            <rFont val="Arial"/>
            <scheme val="minor"/>
          </rPr>
          <t>2025OB00349
98381054</t>
        </r>
      </text>
    </comment>
    <comment ref="R16" authorId="0" shapeId="0" xr:uid="{00000000-0006-0000-0100-0000C5000000}">
      <text>
        <r>
          <rPr>
            <sz val="10"/>
            <color rgb="FF000000"/>
            <rFont val="Arial"/>
            <scheme val="minor"/>
          </rPr>
          <t>2025NE00131
95069597</t>
        </r>
      </text>
    </comment>
    <comment ref="V16" authorId="0" shapeId="0" xr:uid="{00000000-0006-0000-0100-0000C6000000}">
      <text>
        <r>
          <rPr>
            <sz val="10"/>
            <color rgb="FF000000"/>
            <rFont val="Arial"/>
            <scheme val="minor"/>
          </rPr>
          <t>2025NE00219
97587300</t>
        </r>
      </text>
    </comment>
    <comment ref="Z16" authorId="0" shapeId="0" xr:uid="{00000000-0006-0000-0100-0000C7000000}">
      <text>
        <r>
          <rPr>
            <sz val="10"/>
            <color rgb="FF000000"/>
            <rFont val="Arial"/>
            <scheme val="minor"/>
          </rPr>
          <t>2025NE00310
99535802</t>
        </r>
      </text>
    </comment>
    <comment ref="D17" authorId="0" shapeId="0" xr:uid="{00000000-0006-0000-0100-0000C8000000}">
      <text>
        <r>
          <rPr>
            <sz val="10"/>
            <color rgb="FF000000"/>
            <rFont val="Arial"/>
            <scheme val="minor"/>
          </rPr>
          <t>16048157</t>
        </r>
      </text>
    </comment>
    <comment ref="E17" authorId="0" shapeId="0" xr:uid="{00000000-0006-0000-0100-0000C9000000}">
      <text>
        <r>
          <rPr>
            <sz val="10"/>
            <color rgb="FF000000"/>
            <rFont val="Arial"/>
            <scheme val="minor"/>
          </rPr>
          <t>30358659</t>
        </r>
      </text>
    </comment>
    <comment ref="F17" authorId="0" shapeId="0" xr:uid="{00000000-0006-0000-0100-0000CA000000}">
      <text>
        <r>
          <rPr>
            <sz val="10"/>
            <color rgb="FF000000"/>
            <rFont val="Arial"/>
            <scheme val="minor"/>
          </rPr>
          <t>50492316</t>
        </r>
      </text>
    </comment>
    <comment ref="G17" authorId="0" shapeId="0" xr:uid="{00000000-0006-0000-0100-0000CB000000}">
      <text>
        <r>
          <rPr>
            <sz val="10"/>
            <color rgb="FF000000"/>
            <rFont val="Arial"/>
            <scheme val="minor"/>
          </rPr>
          <t>50492316</t>
        </r>
      </text>
    </comment>
    <comment ref="H17" authorId="0" shapeId="0" xr:uid="{00000000-0006-0000-0100-0000CC000000}">
      <text>
        <r>
          <rPr>
            <sz val="10"/>
            <color rgb="FF000000"/>
            <rFont val="Arial"/>
            <scheme val="minor"/>
          </rPr>
          <t>71750848</t>
        </r>
      </text>
    </comment>
    <comment ref="I17" authorId="0" shapeId="0" xr:uid="{00000000-0006-0000-0100-0000CD000000}">
      <text>
        <r>
          <rPr>
            <sz val="10"/>
            <color rgb="FF000000"/>
            <rFont val="Arial"/>
            <scheme val="minor"/>
          </rPr>
          <t>90755095</t>
        </r>
      </text>
    </comment>
    <comment ref="J17" authorId="0" shapeId="0" xr:uid="{00000000-0006-0000-0100-0000CE000000}">
      <text>
        <r>
          <rPr>
            <sz val="10"/>
            <color rgb="FF000000"/>
            <rFont val="Arial"/>
            <scheme val="minor"/>
          </rPr>
          <t>2025NE00027
91871237</t>
        </r>
      </text>
    </comment>
    <comment ref="K17" authorId="0" shapeId="0" xr:uid="{00000000-0006-0000-0100-0000CF000000}">
      <text>
        <r>
          <rPr>
            <sz val="10"/>
            <color rgb="FF000000"/>
            <rFont val="Arial"/>
            <scheme val="minor"/>
          </rPr>
          <t>95979010
2025NL00126</t>
        </r>
      </text>
    </comment>
    <comment ref="L17" authorId="0" shapeId="0" xr:uid="{00000000-0006-0000-0100-0000D0000000}">
      <text>
        <r>
          <rPr>
            <sz val="10"/>
            <color rgb="FF000000"/>
            <rFont val="Arial"/>
            <scheme val="minor"/>
          </rPr>
          <t>97296503
2025OB00289
97027049
2025OB00267</t>
        </r>
      </text>
    </comment>
    <comment ref="M17" authorId="0" shapeId="0" xr:uid="{00000000-0006-0000-0100-0000D1000000}">
      <text>
        <r>
          <rPr>
            <sz val="10"/>
            <color rgb="FF000000"/>
            <rFont val="Arial"/>
            <scheme val="minor"/>
          </rPr>
          <t>90755095</t>
        </r>
      </text>
    </comment>
    <comment ref="N17" authorId="0" shapeId="0" xr:uid="{00000000-0006-0000-0100-0000D2000000}">
      <text>
        <r>
          <rPr>
            <sz val="10"/>
            <color rgb="FF000000"/>
            <rFont val="Arial"/>
            <scheme val="minor"/>
          </rPr>
          <t>2025NE00074
93936978</t>
        </r>
      </text>
    </comment>
    <comment ref="O17" authorId="0" shapeId="0" xr:uid="{00000000-0006-0000-0100-0000D3000000}">
      <text>
        <r>
          <rPr>
            <sz val="10"/>
            <color rgb="FF000000"/>
            <rFont val="Arial"/>
            <scheme val="minor"/>
          </rPr>
          <t>96057010
2025NL00131</t>
        </r>
      </text>
    </comment>
    <comment ref="P17" authorId="0" shapeId="0" xr:uid="{00000000-0006-0000-0100-0000D4000000}">
      <text>
        <r>
          <rPr>
            <sz val="10"/>
            <color rgb="FF000000"/>
            <rFont val="Arial"/>
            <scheme val="minor"/>
          </rPr>
          <t>97296223
2025OB00286
97027347
2025OB00280</t>
        </r>
      </text>
    </comment>
    <comment ref="Q17" authorId="0" shapeId="0" xr:uid="{00000000-0006-0000-0100-0000D5000000}">
      <text>
        <r>
          <rPr>
            <sz val="10"/>
            <color rgb="FF000000"/>
            <rFont val="Arial"/>
            <scheme val="minor"/>
          </rPr>
          <t>90755095</t>
        </r>
      </text>
    </comment>
    <comment ref="R17" authorId="0" shapeId="0" xr:uid="{00000000-0006-0000-0100-0000D6000000}">
      <text>
        <r>
          <rPr>
            <sz val="10"/>
            <color rgb="FF000000"/>
            <rFont val="Arial"/>
            <scheme val="minor"/>
          </rPr>
          <t>2025NE00159
95752606</t>
        </r>
      </text>
    </comment>
    <comment ref="S17" authorId="0" shapeId="0" xr:uid="{00000000-0006-0000-0100-0000D7000000}">
      <text>
        <r>
          <rPr>
            <sz val="10"/>
            <color rgb="FF000000"/>
            <rFont val="Arial"/>
            <scheme val="minor"/>
          </rPr>
          <t>2025NL00226
98304269</t>
        </r>
      </text>
    </comment>
    <comment ref="T17" authorId="0" shapeId="0" xr:uid="{00000000-0006-0000-0100-0000D8000000}">
      <text>
        <r>
          <rPr>
            <sz val="10"/>
            <color rgb="FF000000"/>
            <rFont val="Arial"/>
            <scheme val="minor"/>
          </rPr>
          <t xml:space="preserve">2025OB00417
99143091
</t>
        </r>
      </text>
    </comment>
    <comment ref="U17" authorId="0" shapeId="0" xr:uid="{00000000-0006-0000-0100-0000D9000000}">
      <text>
        <r>
          <rPr>
            <sz val="10"/>
            <color rgb="FF000000"/>
            <rFont val="Arial"/>
            <scheme val="minor"/>
          </rPr>
          <t>90755095</t>
        </r>
      </text>
    </comment>
    <comment ref="V17" authorId="0" shapeId="0" xr:uid="{00000000-0006-0000-0100-0000DA000000}">
      <text>
        <r>
          <rPr>
            <sz val="10"/>
            <color rgb="FF000000"/>
            <rFont val="Arial"/>
            <scheme val="minor"/>
          </rPr>
          <t xml:space="preserve">98992814
3772,74 empenhados em maio
</t>
        </r>
      </text>
    </comment>
    <comment ref="Z17" authorId="0" shapeId="0" xr:uid="{00000000-0006-0000-0100-0000DB000000}">
      <text>
        <r>
          <rPr>
            <sz val="10"/>
            <color rgb="FF000000"/>
            <rFont val="Arial"/>
            <scheme val="minor"/>
          </rPr>
          <t>2025NE00326
99838367</t>
        </r>
      </text>
    </comment>
    <comment ref="J18" authorId="0" shapeId="0" xr:uid="{00000000-0006-0000-0100-0000DC000000}">
      <text>
        <r>
          <rPr>
            <sz val="10"/>
            <color rgb="FF000000"/>
            <rFont val="Arial"/>
            <scheme val="minor"/>
          </rPr>
          <t>2025NE00012
91862442</t>
        </r>
      </text>
    </comment>
    <comment ref="K18" authorId="0" shapeId="0" xr:uid="{00000000-0006-0000-0100-0000DD000000}">
      <text>
        <r>
          <rPr>
            <sz val="10"/>
            <color rgb="FF000000"/>
            <rFont val="Arial"/>
            <scheme val="minor"/>
          </rPr>
          <t>92988329 (2025NL00037)</t>
        </r>
      </text>
    </comment>
    <comment ref="L18" authorId="0" shapeId="0" xr:uid="{00000000-0006-0000-0100-0000DE000000}">
      <text>
        <r>
          <rPr>
            <sz val="10"/>
            <color rgb="FF000000"/>
            <rFont val="Arial"/>
            <scheme val="minor"/>
          </rPr>
          <t xml:space="preserve">o valor de 35,32 são referentes ao desconto que não foi contabilizado na OB, porém é demonstrado na fatura. O valor 0,24 não foi pago no IR por estar calculado de forma errada pela CLARO (explicação pela contabilidade)
93510032 (2025OB00095)
93510654 (2025OB00093) explicação acima
</t>
        </r>
      </text>
    </comment>
    <comment ref="N18" authorId="0" shapeId="0" xr:uid="{00000000-0006-0000-0100-0000DF000000}">
      <text>
        <r>
          <rPr>
            <sz val="10"/>
            <color rgb="FF000000"/>
            <rFont val="Arial"/>
            <scheme val="minor"/>
          </rPr>
          <t xml:space="preserve">2025NE00066
93948885
</t>
        </r>
      </text>
    </comment>
    <comment ref="O18" authorId="0" shapeId="0" xr:uid="{00000000-0006-0000-0100-0000E0000000}">
      <text>
        <r>
          <rPr>
            <sz val="10"/>
            <color rgb="FF000000"/>
            <rFont val="Arial"/>
            <scheme val="minor"/>
          </rPr>
          <t>94640593 (2025NL00092)</t>
        </r>
      </text>
    </comment>
    <comment ref="P18" authorId="0" shapeId="0" xr:uid="{00000000-0006-0000-0100-0000E1000000}">
      <text>
        <r>
          <rPr>
            <sz val="10"/>
            <color rgb="FF000000"/>
            <rFont val="Arial"/>
            <scheme val="minor"/>
          </rPr>
          <t>95816507 (2025OB00196 e 2025OB00193)</t>
        </r>
      </text>
    </comment>
    <comment ref="R18" authorId="0" shapeId="0" xr:uid="{00000000-0006-0000-0100-0000E2000000}">
      <text>
        <r>
          <rPr>
            <sz val="10"/>
            <color rgb="FF000000"/>
            <rFont val="Arial"/>
            <scheme val="minor"/>
          </rPr>
          <t>2025NE00141
95596897</t>
        </r>
      </text>
    </comment>
    <comment ref="S18" authorId="0" shapeId="0" xr:uid="{00000000-0006-0000-0100-0000E3000000}">
      <text>
        <r>
          <rPr>
            <sz val="10"/>
            <color rgb="FF000000"/>
            <rFont val="Arial"/>
            <scheme val="minor"/>
          </rPr>
          <t>97426304 (2025NL00188)</t>
        </r>
      </text>
    </comment>
    <comment ref="T18" authorId="0" shapeId="0" xr:uid="{00000000-0006-0000-0100-0000E4000000}">
      <text>
        <r>
          <rPr>
            <sz val="10"/>
            <color rgb="FF000000"/>
            <rFont val="Arial"/>
            <scheme val="minor"/>
          </rPr>
          <t xml:space="preserve">98074835 (2025OB00344)
98076489 (2025OB00336)
O valor de R$ 39,10 é referente ao desconto que só é demonstrado nas faturas
</t>
        </r>
      </text>
    </comment>
    <comment ref="V18" authorId="0" shapeId="0" xr:uid="{00000000-0006-0000-0100-0000E5000000}">
      <text>
        <r>
          <rPr>
            <sz val="10"/>
            <color rgb="FF000000"/>
            <rFont val="Arial"/>
            <scheme val="minor"/>
          </rPr>
          <t>2025NE00192
97282829</t>
        </r>
      </text>
    </comment>
    <comment ref="D19" authorId="0" shapeId="0" xr:uid="{00000000-0006-0000-0100-0000E6000000}">
      <text>
        <r>
          <rPr>
            <sz val="10"/>
            <color rgb="FF000000"/>
            <rFont val="Arial"/>
            <scheme val="minor"/>
          </rPr>
          <t>73033502</t>
        </r>
      </text>
    </comment>
    <comment ref="E19" authorId="0" shapeId="0" xr:uid="{00000000-0006-0000-0100-0000E7000000}">
      <text>
        <r>
          <rPr>
            <sz val="10"/>
            <color rgb="FF000000"/>
            <rFont val="Arial"/>
            <scheme val="minor"/>
          </rPr>
          <t>71348251</t>
        </r>
      </text>
    </comment>
    <comment ref="G19" authorId="0" shapeId="0" xr:uid="{00000000-0006-0000-0100-0000E8000000}">
      <text>
        <r>
          <rPr>
            <sz val="10"/>
            <color rgb="FF000000"/>
            <rFont val="Arial"/>
            <scheme val="minor"/>
          </rPr>
          <t>CLÁUSULA NONA: CONDIÇÕES DE PAGAMENTO
O CONTRATANTE deverá pagar à CONTRATADA o valor total de R$ 4.627.106,00 (quatro milhões,seiscentos e vinte e sete mil,cento e seis reais) , à vista para os itens de subscrição de licença (itens 1, 2, 3 e 4); sob demanda, para o item de treinamento (item 5) e sob demanda, para o serviço previsto no item 6. diretamente na conta corrente nº 61102-6 , agência 2219-5, de titularidade da CONTRATADA, junto à instituição financeira contratada pelo Estado.</t>
        </r>
      </text>
    </comment>
    <comment ref="R19" authorId="0" shapeId="0" xr:uid="{00000000-0006-0000-0100-0000E9000000}">
      <text>
        <r>
          <rPr>
            <sz val="10"/>
            <color rgb="FF000000"/>
            <rFont val="Arial"/>
            <scheme val="minor"/>
          </rPr>
          <t>2025NE00165
95960093</t>
        </r>
      </text>
    </comment>
    <comment ref="S19" authorId="0" shapeId="0" xr:uid="{00000000-0006-0000-0100-0000EA000000}">
      <text>
        <r>
          <rPr>
            <sz val="10"/>
            <color rgb="FF000000"/>
            <rFont val="Arial"/>
            <scheme val="minor"/>
          </rPr>
          <t>2025NL00229
98513428</t>
        </r>
      </text>
    </comment>
    <comment ref="T19" authorId="0" shapeId="0" xr:uid="{00000000-0006-0000-0100-0000EB000000}">
      <text>
        <r>
          <rPr>
            <sz val="10"/>
            <color rgb="FF000000"/>
            <rFont val="Arial"/>
            <scheme val="minor"/>
          </rPr>
          <t>2025OB00427
99273743</t>
        </r>
      </text>
    </comment>
    <comment ref="E20" authorId="0" shapeId="0" xr:uid="{00000000-0006-0000-0100-0000EC000000}">
      <text>
        <r>
          <rPr>
            <sz val="10"/>
            <color rgb="FF000000"/>
            <rFont val="Arial"/>
            <scheme val="minor"/>
          </rPr>
          <t xml:space="preserve">83691478
</t>
        </r>
      </text>
    </comment>
    <comment ref="J20" authorId="0" shapeId="0" xr:uid="{00000000-0006-0000-0100-0000ED000000}">
      <text>
        <r>
          <rPr>
            <sz val="10"/>
            <color rgb="FF000000"/>
            <rFont val="Arial"/>
            <scheme val="minor"/>
          </rPr>
          <t>2025NE00123
94889952</t>
        </r>
      </text>
    </comment>
    <comment ref="K20" authorId="0" shapeId="0" xr:uid="{00000000-0006-0000-0100-0000EE000000}">
      <text>
        <r>
          <rPr>
            <sz val="10"/>
            <color rgb="FF000000"/>
            <rFont val="Arial"/>
            <scheme val="minor"/>
          </rPr>
          <t>2025NL00114
95822580</t>
        </r>
      </text>
    </comment>
    <comment ref="L20" authorId="0" shapeId="0" xr:uid="{00000000-0006-0000-0100-0000EF000000}">
      <text>
        <r>
          <rPr>
            <sz val="10"/>
            <color rgb="FF000000"/>
            <rFont val="Arial"/>
            <scheme val="minor"/>
          </rPr>
          <t>2025OB00270
97428069
2025OB00264
97428871</t>
        </r>
      </text>
    </comment>
    <comment ref="N20" authorId="0" shapeId="0" xr:uid="{00000000-0006-0000-0100-0000F0000000}">
      <text>
        <r>
          <rPr>
            <sz val="10"/>
            <color rgb="FF000000"/>
            <rFont val="Arial"/>
            <scheme val="minor"/>
          </rPr>
          <t>2025NE00123
94889952</t>
        </r>
      </text>
    </comment>
    <comment ref="O20" authorId="0" shapeId="0" xr:uid="{00000000-0006-0000-0100-0000F1000000}">
      <text>
        <r>
          <rPr>
            <sz val="10"/>
            <color rgb="FF000000"/>
            <rFont val="Arial"/>
            <scheme val="minor"/>
          </rPr>
          <t xml:space="preserve">2025NL00217
98023292
</t>
        </r>
      </text>
    </comment>
    <comment ref="R20" authorId="0" shapeId="0" xr:uid="{00000000-0006-0000-0100-0000F2000000}">
      <text>
        <r>
          <rPr>
            <sz val="10"/>
            <color rgb="FF000000"/>
            <rFont val="Arial"/>
            <scheme val="minor"/>
          </rPr>
          <t>2025NE00123
94889952</t>
        </r>
      </text>
    </comment>
    <comment ref="V20" authorId="0" shapeId="0" xr:uid="{00000000-0006-0000-0100-0000F3000000}">
      <text>
        <r>
          <rPr>
            <sz val="10"/>
            <color rgb="FF000000"/>
            <rFont val="Arial"/>
            <scheme val="minor"/>
          </rPr>
          <t>2025NE00229
97822884</t>
        </r>
      </text>
    </comment>
    <comment ref="Z20" authorId="0" shapeId="0" xr:uid="{00000000-0006-0000-0100-0000F4000000}">
      <text>
        <r>
          <rPr>
            <sz val="10"/>
            <color rgb="FF000000"/>
            <rFont val="Arial"/>
            <scheme val="minor"/>
          </rPr>
          <t>2025NE00327
99842665</t>
        </r>
      </text>
    </comment>
    <comment ref="D21" authorId="0" shapeId="0" xr:uid="{00000000-0006-0000-0100-0000F5000000}">
      <text>
        <r>
          <rPr>
            <sz val="10"/>
            <color rgb="FF000000"/>
            <rFont val="Arial"/>
            <scheme val="minor"/>
          </rPr>
          <t>56541071</t>
        </r>
      </text>
    </comment>
    <comment ref="E21" authorId="0" shapeId="0" xr:uid="{00000000-0006-0000-0100-0000F6000000}">
      <text>
        <r>
          <rPr>
            <sz val="10"/>
            <color rgb="FF000000"/>
            <rFont val="Arial"/>
            <scheme val="minor"/>
          </rPr>
          <t>56893927</t>
        </r>
      </text>
    </comment>
    <comment ref="F21" authorId="0" shapeId="0" xr:uid="{00000000-0006-0000-0100-0000F7000000}">
      <text>
        <r>
          <rPr>
            <sz val="10"/>
            <color rgb="FF000000"/>
            <rFont val="Arial"/>
            <scheme val="minor"/>
          </rPr>
          <t>65887356 (TERMO DE APOSTILAMENTO)</t>
        </r>
      </text>
    </comment>
    <comment ref="G21" authorId="0" shapeId="0" xr:uid="{00000000-0006-0000-0100-0000F8000000}">
      <text>
        <r>
          <rPr>
            <sz val="10"/>
            <color rgb="FF000000"/>
            <rFont val="Arial"/>
            <scheme val="minor"/>
          </rPr>
          <t xml:space="preserve">65887356 (TERMO DE APOSTILAMENTO CCT) e 65042703 (DETALHAMENTO DO VALOR DA PARCELA)
</t>
        </r>
      </text>
    </comment>
    <comment ref="J21" authorId="0" shapeId="0" xr:uid="{00000000-0006-0000-0100-0000F9000000}">
      <text>
        <r>
          <rPr>
            <sz val="10"/>
            <color rgb="FF000000"/>
            <rFont val="Arial"/>
            <scheme val="minor"/>
          </rPr>
          <t>2025NE00003
91765690</t>
        </r>
      </text>
    </comment>
    <comment ref="N21" authorId="0" shapeId="0" xr:uid="{00000000-0006-0000-0100-0000FA000000}">
      <text>
        <r>
          <rPr>
            <sz val="10"/>
            <color rgb="FF000000"/>
            <rFont val="Arial"/>
            <scheme val="minor"/>
          </rPr>
          <t>2025NE00186
96462532</t>
        </r>
      </text>
    </comment>
    <comment ref="R21" authorId="0" shapeId="0" xr:uid="{00000000-0006-0000-0100-0000FB000000}">
      <text>
        <r>
          <rPr>
            <sz val="10"/>
            <color rgb="FF000000"/>
            <rFont val="Arial"/>
            <scheme val="minor"/>
          </rPr>
          <t>2025NE00186
96462532</t>
        </r>
      </text>
    </comment>
    <comment ref="V21" authorId="0" shapeId="0" xr:uid="{00000000-0006-0000-0100-0000FC000000}">
      <text>
        <r>
          <rPr>
            <sz val="10"/>
            <color rgb="FF000000"/>
            <rFont val="Arial"/>
            <scheme val="minor"/>
          </rPr>
          <t>2025NE00221
97647375</t>
        </r>
      </text>
    </comment>
    <comment ref="Z21" authorId="0" shapeId="0" xr:uid="{00000000-0006-0000-0100-0000FD000000}">
      <text>
        <r>
          <rPr>
            <sz val="10"/>
            <color rgb="FF000000"/>
            <rFont val="Arial"/>
            <scheme val="minor"/>
          </rPr>
          <t xml:space="preserve">2025NE00329
99919319
</t>
        </r>
      </text>
    </comment>
    <comment ref="D23" authorId="0" shapeId="0" xr:uid="{00000000-0006-0000-0100-0000FE00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E23" authorId="0" shapeId="0" xr:uid="{00000000-0006-0000-0100-0000FF000000}">
      <text>
        <r>
          <rPr>
            <sz val="10"/>
            <color rgb="FF000000"/>
            <rFont val="Arial"/>
            <scheme val="minor"/>
          </rPr>
          <t>51391524</t>
        </r>
      </text>
    </comment>
    <comment ref="F23" authorId="0" shapeId="0" xr:uid="{00000000-0006-0000-0100-00000001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G23" authorId="0" shapeId="0" xr:uid="{00000000-0006-0000-0100-00000101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J23" authorId="0" shapeId="0" xr:uid="{00000000-0006-0000-0100-000002010000}">
      <text>
        <r>
          <rPr>
            <sz val="10"/>
            <color rgb="FF000000"/>
            <rFont val="Arial"/>
            <scheme val="minor"/>
          </rPr>
          <t>91755397 - 2025NE00004</t>
        </r>
      </text>
    </comment>
    <comment ref="K23" authorId="0" shapeId="0" xr:uid="{00000000-0006-0000-0100-000003010000}">
      <text>
        <r>
          <rPr>
            <sz val="10"/>
            <color rgb="FF000000"/>
            <rFont val="Arial"/>
            <scheme val="minor"/>
          </rPr>
          <t>92080420</t>
        </r>
      </text>
    </comment>
    <comment ref="L23" authorId="0" shapeId="0" xr:uid="{00000000-0006-0000-0100-000004010000}">
      <text>
        <r>
          <rPr>
            <sz val="10"/>
            <color rgb="FF000000"/>
            <rFont val="Arial"/>
            <scheme val="minor"/>
          </rPr>
          <t>92496591</t>
        </r>
      </text>
    </comment>
    <comment ref="N23" authorId="0" shapeId="0" xr:uid="{00000000-0006-0000-0100-000005010000}">
      <text>
        <r>
          <rPr>
            <sz val="10"/>
            <color rgb="FF000000"/>
            <rFont val="Arial"/>
            <scheme val="minor"/>
          </rPr>
          <t>2025NE00068
93924620</t>
        </r>
      </text>
    </comment>
    <comment ref="O23" authorId="0" shapeId="0" xr:uid="{00000000-0006-0000-0100-000006010000}">
      <text>
        <r>
          <rPr>
            <sz val="10"/>
            <color rgb="FF000000"/>
            <rFont val="Arial"/>
            <scheme val="minor"/>
          </rPr>
          <t>2025NL00069
94107244</t>
        </r>
      </text>
    </comment>
    <comment ref="P23" authorId="0" shapeId="0" xr:uid="{00000000-0006-0000-0100-000007010000}">
      <text>
        <r>
          <rPr>
            <sz val="10"/>
            <color rgb="FF000000"/>
            <rFont val="Arial"/>
            <scheme val="minor"/>
          </rPr>
          <t>2025OB00168
94348621</t>
        </r>
      </text>
    </comment>
    <comment ref="R23" authorId="0" shapeId="0" xr:uid="{00000000-0006-0000-0100-000008010000}">
      <text>
        <r>
          <rPr>
            <sz val="10"/>
            <color rgb="FF000000"/>
            <rFont val="Arial"/>
            <scheme val="minor"/>
          </rPr>
          <t>2025NE00118
94724142</t>
        </r>
      </text>
    </comment>
    <comment ref="S23" authorId="0" shapeId="0" xr:uid="{00000000-0006-0000-0100-000009010000}">
      <text>
        <r>
          <rPr>
            <sz val="10"/>
            <color rgb="FF000000"/>
            <rFont val="Arial"/>
            <scheme val="minor"/>
          </rPr>
          <t>2025NL00140
96239991</t>
        </r>
      </text>
    </comment>
    <comment ref="T23" authorId="0" shapeId="0" xr:uid="{00000000-0006-0000-0100-00000A010000}">
      <text>
        <r>
          <rPr>
            <sz val="10"/>
            <color rgb="FF000000"/>
            <rFont val="Arial"/>
            <scheme val="minor"/>
          </rPr>
          <t>2025OB00295
97313787</t>
        </r>
      </text>
    </comment>
    <comment ref="V23" authorId="0" shapeId="0" xr:uid="{00000000-0006-0000-0100-00000B010000}">
      <text>
        <r>
          <rPr>
            <sz val="10"/>
            <color rgb="FF000000"/>
            <rFont val="Arial"/>
            <scheme val="minor"/>
          </rPr>
          <t xml:space="preserve">2025NE00193
97282106
</t>
        </r>
      </text>
    </comment>
    <comment ref="W23" authorId="0" shapeId="0" xr:uid="{00000000-0006-0000-0100-00000C010000}">
      <text>
        <r>
          <rPr>
            <sz val="10"/>
            <color rgb="FF000000"/>
            <rFont val="Arial"/>
            <scheme val="minor"/>
          </rPr>
          <t>2025NL00238
98618653</t>
        </r>
      </text>
    </comment>
    <comment ref="X23" authorId="0" shapeId="0" xr:uid="{00000000-0006-0000-0100-00000D010000}">
      <text>
        <r>
          <rPr>
            <sz val="10"/>
            <color rgb="FF000000"/>
            <rFont val="Arial"/>
            <scheme val="minor"/>
          </rPr>
          <t>2025OB00431
99388101</t>
        </r>
      </text>
    </comment>
    <comment ref="Z23" authorId="0" shapeId="0" xr:uid="{00000000-0006-0000-0100-00000E010000}">
      <text>
        <r>
          <rPr>
            <sz val="10"/>
            <color rgb="FF000000"/>
            <rFont val="Arial"/>
            <scheme val="minor"/>
          </rPr>
          <t>2025NE00294
99455356</t>
        </r>
      </text>
    </comment>
    <comment ref="D24" authorId="0" shapeId="0" xr:uid="{00000000-0006-0000-0100-00000F01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E24" authorId="0" shapeId="0" xr:uid="{00000000-0006-0000-0100-000010010000}">
      <text>
        <r>
          <rPr>
            <sz val="10"/>
            <color rgb="FF000000"/>
            <rFont val="Arial"/>
            <scheme val="minor"/>
          </rPr>
          <t>50361239</t>
        </r>
      </text>
    </comment>
    <comment ref="F24" authorId="0" shapeId="0" xr:uid="{00000000-0006-0000-0100-00001101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G24" authorId="0" shapeId="0" xr:uid="{00000000-0006-0000-0100-00001201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J24" authorId="0" shapeId="0" xr:uid="{00000000-0006-0000-0100-000013010000}">
      <text>
        <r>
          <rPr>
            <sz val="10"/>
            <color rgb="FF000000"/>
            <rFont val="Arial"/>
            <scheme val="minor"/>
          </rPr>
          <t>2025NE00036
91983442</t>
        </r>
      </text>
    </comment>
    <comment ref="K24" authorId="0" shapeId="0" xr:uid="{00000000-0006-0000-0100-000014010000}">
      <text>
        <r>
          <rPr>
            <sz val="10"/>
            <color rgb="FF000000"/>
            <rFont val="Arial"/>
            <scheme val="minor"/>
          </rPr>
          <t>2025NL00040
93428040</t>
        </r>
      </text>
    </comment>
    <comment ref="L24" authorId="0" shapeId="0" xr:uid="{00000000-0006-0000-0100-000015010000}">
      <text>
        <r>
          <rPr>
            <sz val="10"/>
            <color rgb="FF000000"/>
            <rFont val="Arial"/>
            <scheme val="minor"/>
          </rPr>
          <t>2025OB00138
93811213</t>
        </r>
      </text>
    </comment>
    <comment ref="N24" authorId="0" shapeId="0" xr:uid="{00000000-0006-0000-0100-000016010000}">
      <text>
        <r>
          <rPr>
            <sz val="10"/>
            <color rgb="FF000000"/>
            <rFont val="Arial"/>
            <scheme val="minor"/>
          </rPr>
          <t>2025NE00070
93935706</t>
        </r>
      </text>
    </comment>
    <comment ref="O24" authorId="0" shapeId="0" xr:uid="{00000000-0006-0000-0100-000017010000}">
      <text>
        <r>
          <rPr>
            <sz val="10"/>
            <color rgb="FF000000"/>
            <rFont val="Arial"/>
            <scheme val="minor"/>
          </rPr>
          <t>96046562
2025NL00130</t>
        </r>
      </text>
    </comment>
    <comment ref="P24" authorId="0" shapeId="0" xr:uid="{00000000-0006-0000-0100-000018010000}">
      <text>
        <r>
          <rPr>
            <sz val="10"/>
            <color rgb="FF000000"/>
            <rFont val="Arial"/>
            <scheme val="minor"/>
          </rPr>
          <t>97350408
2025OB00278
97350577
2025OB00268</t>
        </r>
      </text>
    </comment>
    <comment ref="R24" authorId="0" shapeId="0" xr:uid="{00000000-0006-0000-0100-000019010000}">
      <text>
        <r>
          <rPr>
            <sz val="10"/>
            <color rgb="FF000000"/>
            <rFont val="Arial"/>
            <scheme val="minor"/>
          </rPr>
          <t>2025NE00158
95751342</t>
        </r>
      </text>
    </comment>
    <comment ref="S24" authorId="0" shapeId="0" xr:uid="{00000000-0006-0000-0100-00001A010000}">
      <text>
        <r>
          <rPr>
            <sz val="10"/>
            <color rgb="FF000000"/>
            <rFont val="Arial"/>
            <scheme val="minor"/>
          </rPr>
          <t>97985951</t>
        </r>
      </text>
    </comment>
    <comment ref="V24" authorId="0" shapeId="0" xr:uid="{00000000-0006-0000-0100-00001B010000}">
      <text>
        <r>
          <rPr>
            <sz val="10"/>
            <color rgb="FF000000"/>
            <rFont val="Arial"/>
            <scheme val="minor"/>
          </rPr>
          <t>2025NE00195
97284515</t>
        </r>
      </text>
    </comment>
    <comment ref="Z24" authorId="0" shapeId="0" xr:uid="{00000000-0006-0000-0100-00001C010000}">
      <text>
        <r>
          <rPr>
            <sz val="10"/>
            <color rgb="FF000000"/>
            <rFont val="Arial"/>
            <scheme val="minor"/>
          </rPr>
          <t>2025NE00319
99807714</t>
        </r>
      </text>
    </comment>
    <comment ref="I25" authorId="0" shapeId="0" xr:uid="{00000000-0006-0000-0100-00001D010000}">
      <text>
        <r>
          <rPr>
            <sz val="10"/>
            <color rgb="FF000000"/>
            <rFont val="Arial"/>
            <scheme val="minor"/>
          </rPr>
          <t>2025NE0024
91873844</t>
        </r>
      </text>
    </comment>
    <comment ref="J25" authorId="0" shapeId="0" xr:uid="{00000000-0006-0000-0100-00001E010000}">
      <text>
        <r>
          <rPr>
            <sz val="10"/>
            <color rgb="FF000000"/>
            <rFont val="Arial"/>
            <scheme val="minor"/>
          </rPr>
          <t>2025NE00025
91873844</t>
        </r>
      </text>
    </comment>
    <comment ref="N25" authorId="0" shapeId="0" xr:uid="{00000000-0006-0000-0100-00001F010000}">
      <text>
        <r>
          <rPr>
            <sz val="10"/>
            <color rgb="FF000000"/>
            <rFont val="Arial"/>
            <scheme val="minor"/>
          </rPr>
          <t>2025NE00095
94098011</t>
        </r>
      </text>
    </comment>
    <comment ref="R25" authorId="0" shapeId="0" xr:uid="{00000000-0006-0000-0100-000020010000}">
      <text>
        <r>
          <rPr>
            <sz val="10"/>
            <color rgb="FF000000"/>
            <rFont val="Arial"/>
            <scheme val="minor"/>
          </rPr>
          <t>2025NE00144
95587913</t>
        </r>
      </text>
    </comment>
    <comment ref="V25" authorId="0" shapeId="0" xr:uid="{00000000-0006-0000-0100-000021010000}">
      <text>
        <r>
          <rPr>
            <sz val="10"/>
            <color rgb="FF000000"/>
            <rFont val="Arial"/>
            <scheme val="minor"/>
          </rPr>
          <t>2025NE00196
97285849</t>
        </r>
      </text>
    </comment>
    <comment ref="F26" authorId="0" shapeId="0" xr:uid="{00000000-0006-0000-0100-000022010000}">
      <text>
        <r>
          <rPr>
            <sz val="10"/>
            <color rgb="FF000000"/>
            <rFont val="Arial"/>
            <scheme val="minor"/>
          </rPr>
          <t>68539277</t>
        </r>
      </text>
    </comment>
    <comment ref="G26" authorId="0" shapeId="0" xr:uid="{00000000-0006-0000-0100-000023010000}">
      <text>
        <r>
          <rPr>
            <sz val="10"/>
            <color rgb="FF000000"/>
            <rFont val="Arial"/>
            <scheme val="minor"/>
          </rPr>
          <t>68539277</t>
        </r>
      </text>
    </comment>
    <comment ref="H26" authorId="0" shapeId="0" xr:uid="{00000000-0006-0000-0100-000024010000}">
      <text>
        <r>
          <rPr>
            <sz val="10"/>
            <color rgb="FF000000"/>
            <rFont val="Arial"/>
            <scheme val="minor"/>
          </rPr>
          <t>82591682</t>
        </r>
      </text>
    </comment>
    <comment ref="J26" authorId="0" shapeId="0" xr:uid="{00000000-0006-0000-0100-000025010000}">
      <text>
        <r>
          <rPr>
            <sz val="10"/>
            <color rgb="FF000000"/>
            <rFont val="Arial"/>
            <scheme val="minor"/>
          </rPr>
          <t xml:space="preserve">2025NE0024
91876351
</t>
        </r>
      </text>
    </comment>
    <comment ref="K26" authorId="0" shapeId="0" xr:uid="{00000000-0006-0000-0100-000026010000}">
      <text>
        <r>
          <rPr>
            <sz val="10"/>
            <color rgb="FF000000"/>
            <rFont val="Arial"/>
            <scheme val="minor"/>
          </rPr>
          <t>94821304
2025NL0096</t>
        </r>
      </text>
    </comment>
    <comment ref="L26" authorId="0" shapeId="0" xr:uid="{00000000-0006-0000-0100-000027010000}">
      <text>
        <r>
          <rPr>
            <sz val="10"/>
            <color rgb="FF000000"/>
            <rFont val="Arial"/>
            <scheme val="minor"/>
          </rPr>
          <t>96755675
2025OB00199
2025OB00204</t>
        </r>
      </text>
    </comment>
    <comment ref="N26" authorId="0" shapeId="0" xr:uid="{00000000-0006-0000-0100-000028010000}">
      <text>
        <r>
          <rPr>
            <sz val="10"/>
            <color rgb="FF000000"/>
            <rFont val="Arial"/>
            <scheme val="minor"/>
          </rPr>
          <t>2025NE00096
94096242</t>
        </r>
      </text>
    </comment>
    <comment ref="O26" authorId="0" shapeId="0" xr:uid="{00000000-0006-0000-0100-000029010000}">
      <text>
        <r>
          <rPr>
            <sz val="10"/>
            <color rgb="FF000000"/>
            <rFont val="Arial"/>
            <scheme val="minor"/>
          </rPr>
          <t>97111765
2025NL00177</t>
        </r>
      </text>
    </comment>
    <comment ref="P26" authorId="0" shapeId="0" xr:uid="{00000000-0006-0000-0100-00002A010000}">
      <text>
        <r>
          <rPr>
            <sz val="10"/>
            <color rgb="FF000000"/>
            <rFont val="Arial"/>
            <scheme val="minor"/>
          </rPr>
          <t>2025OB00330
98245565</t>
        </r>
      </text>
    </comment>
    <comment ref="R26" authorId="0" shapeId="0" xr:uid="{00000000-0006-0000-0100-00002B010000}">
      <text>
        <r>
          <rPr>
            <sz val="10"/>
            <color rgb="FF000000"/>
            <rFont val="Arial"/>
            <scheme val="minor"/>
          </rPr>
          <t>2025NE00145
95586550</t>
        </r>
      </text>
    </comment>
    <comment ref="S26" authorId="0" shapeId="0" xr:uid="{00000000-0006-0000-0100-00002C010000}">
      <text>
        <r>
          <rPr>
            <sz val="10"/>
            <color rgb="FF000000"/>
            <rFont val="Arial"/>
            <scheme val="minor"/>
          </rPr>
          <t>2025NL00265
99265314</t>
        </r>
      </text>
    </comment>
    <comment ref="T26" authorId="0" shapeId="0" xr:uid="{00000000-0006-0000-0100-00002D010000}">
      <text>
        <r>
          <rPr>
            <sz val="10"/>
            <color rgb="FF000000"/>
            <rFont val="Arial"/>
            <scheme val="minor"/>
          </rPr>
          <t>2025OB00458
100015803</t>
        </r>
      </text>
    </comment>
    <comment ref="V26" authorId="0" shapeId="0" xr:uid="{00000000-0006-0000-0100-00002E010000}">
      <text>
        <r>
          <rPr>
            <sz val="10"/>
            <color rgb="FF000000"/>
            <rFont val="Arial"/>
            <scheme val="minor"/>
          </rPr>
          <t xml:space="preserve">2025NE00197
97283837
</t>
        </r>
      </text>
    </comment>
    <comment ref="Z26" authorId="0" shapeId="0" xr:uid="{00000000-0006-0000-0100-00002F010000}">
      <text>
        <r>
          <rPr>
            <sz val="10"/>
            <color rgb="FF000000"/>
            <rFont val="Arial"/>
            <scheme val="minor"/>
          </rPr>
          <t>2025NE00323
99810562</t>
        </r>
      </text>
    </comment>
    <comment ref="J27" authorId="0" shapeId="0" xr:uid="{00000000-0006-0000-0100-000030010000}">
      <text>
        <r>
          <rPr>
            <sz val="10"/>
            <color rgb="FF000000"/>
            <rFont val="Arial"/>
            <scheme val="minor"/>
          </rPr>
          <t>2025NE00020
91939218</t>
        </r>
      </text>
    </comment>
    <comment ref="K27" authorId="0" shapeId="0" xr:uid="{00000000-0006-0000-0100-000031010000}">
      <text>
        <r>
          <rPr>
            <sz val="10"/>
            <color rgb="FF000000"/>
            <rFont val="Arial"/>
            <scheme val="minor"/>
          </rPr>
          <t>96237070
2025NL00139</t>
        </r>
      </text>
    </comment>
    <comment ref="L27" authorId="0" shapeId="0" xr:uid="{00000000-0006-0000-0100-000032010000}">
      <text>
        <r>
          <rPr>
            <sz val="10"/>
            <color rgb="FF000000"/>
            <rFont val="Arial"/>
            <scheme val="minor"/>
          </rPr>
          <t>97324415
2025OB00293
2025OB00283</t>
        </r>
      </text>
    </comment>
    <comment ref="N27" authorId="0" shapeId="0" xr:uid="{00000000-0006-0000-0100-000033010000}">
      <text>
        <r>
          <rPr>
            <sz val="10"/>
            <color rgb="FF000000"/>
            <rFont val="Arial"/>
            <scheme val="minor"/>
          </rPr>
          <t xml:space="preserve">2025NE00020
93930016
</t>
        </r>
      </text>
    </comment>
    <comment ref="O27" authorId="0" shapeId="0" xr:uid="{00000000-0006-0000-0100-000034010000}">
      <text>
        <r>
          <rPr>
            <sz val="10"/>
            <color rgb="FF000000"/>
            <rFont val="Arial"/>
            <scheme val="minor"/>
          </rPr>
          <t>97517013
2025NL00192</t>
        </r>
      </text>
    </comment>
    <comment ref="R27" authorId="0" shapeId="0" xr:uid="{00000000-0006-0000-0100-000035010000}">
      <text>
        <r>
          <rPr>
            <sz val="10"/>
            <color rgb="FF000000"/>
            <rFont val="Arial"/>
            <scheme val="minor"/>
          </rPr>
          <t>2025NE00139
95587227</t>
        </r>
      </text>
    </comment>
    <comment ref="S27" authorId="0" shapeId="0" xr:uid="{00000000-0006-0000-0100-000036010000}">
      <text>
        <r>
          <rPr>
            <sz val="10"/>
            <color rgb="FF000000"/>
            <rFont val="Arial"/>
            <scheme val="minor"/>
          </rPr>
          <t>2025NL00241
98651002</t>
        </r>
      </text>
    </comment>
    <comment ref="T27" authorId="0" shapeId="0" xr:uid="{00000000-0006-0000-0100-000037010000}">
      <text>
        <r>
          <rPr>
            <sz val="10"/>
            <color rgb="FF000000"/>
            <rFont val="Arial"/>
            <scheme val="minor"/>
          </rPr>
          <t xml:space="preserve">2025OB00442
99438481
</t>
        </r>
      </text>
    </comment>
    <comment ref="V27" authorId="0" shapeId="0" xr:uid="{00000000-0006-0000-0100-000038010000}">
      <text>
        <r>
          <rPr>
            <sz val="10"/>
            <color rgb="FF000000"/>
            <rFont val="Arial"/>
            <scheme val="minor"/>
          </rPr>
          <t>2025NE00202
97498494</t>
        </r>
      </text>
    </comment>
    <comment ref="Z27" authorId="0" shapeId="0" xr:uid="{00000000-0006-0000-0100-000039010000}">
      <text>
        <r>
          <rPr>
            <sz val="10"/>
            <color rgb="FF000000"/>
            <rFont val="Arial"/>
            <scheme val="minor"/>
          </rPr>
          <t>2025NE00318
99809187</t>
        </r>
      </text>
    </comment>
    <comment ref="D28" authorId="0" shapeId="0" xr:uid="{00000000-0006-0000-0100-00003A010000}">
      <text>
        <r>
          <rPr>
            <sz val="10"/>
            <color rgb="FF000000"/>
            <rFont val="Arial"/>
            <scheme val="minor"/>
          </rPr>
          <t>41861191 - NÃO HÁ INSTRUMENTO DE AJUSTE (CONTRATO, TERMO DE COMPROMISSO/ADESÃO) ASSINADO ENTRE AS PARTES</t>
        </r>
      </text>
    </comment>
    <comment ref="E28" authorId="0" shapeId="0" xr:uid="{00000000-0006-0000-0100-00003B010000}">
      <text>
        <r>
          <rPr>
            <sz val="10"/>
            <color rgb="FF000000"/>
            <rFont val="Arial"/>
            <scheme val="minor"/>
          </rPr>
          <t>41594189</t>
        </r>
      </text>
    </comment>
    <comment ref="J28" authorId="0" shapeId="0" xr:uid="{00000000-0006-0000-0100-00003C010000}">
      <text>
        <r>
          <rPr>
            <sz val="10"/>
            <color rgb="FF000000"/>
            <rFont val="Arial"/>
            <scheme val="minor"/>
          </rPr>
          <t>91750893 - 2025NE00008</t>
        </r>
      </text>
    </comment>
    <comment ref="K28" authorId="0" shapeId="0" xr:uid="{00000000-0006-0000-0100-00003D010000}">
      <text>
        <r>
          <rPr>
            <sz val="10"/>
            <color rgb="FF000000"/>
            <rFont val="Arial"/>
            <scheme val="minor"/>
          </rPr>
          <t>93425204</t>
        </r>
      </text>
    </comment>
    <comment ref="L28" authorId="0" shapeId="0" xr:uid="{00000000-0006-0000-0100-00003E010000}">
      <text>
        <r>
          <rPr>
            <sz val="10"/>
            <color rgb="FF000000"/>
            <rFont val="Arial"/>
            <scheme val="minor"/>
          </rPr>
          <t>93425204</t>
        </r>
      </text>
    </comment>
    <comment ref="N28" authorId="0" shapeId="0" xr:uid="{00000000-0006-0000-0100-00003F010000}">
      <text>
        <r>
          <rPr>
            <sz val="10"/>
            <color rgb="FF000000"/>
            <rFont val="Arial"/>
            <scheme val="minor"/>
          </rPr>
          <t>2025NE00057
93760761</t>
        </r>
      </text>
    </comment>
    <comment ref="O28" authorId="0" shapeId="0" xr:uid="{00000000-0006-0000-0100-000040010000}">
      <text>
        <r>
          <rPr>
            <sz val="10"/>
            <color rgb="FF000000"/>
            <rFont val="Arial"/>
            <scheme val="minor"/>
          </rPr>
          <t>2025NL00111
95782490</t>
        </r>
      </text>
    </comment>
    <comment ref="P28" authorId="0" shapeId="0" xr:uid="{00000000-0006-0000-0100-000041010000}">
      <text>
        <r>
          <rPr>
            <sz val="10"/>
            <color rgb="FF000000"/>
            <rFont val="Arial"/>
            <scheme val="minor"/>
          </rPr>
          <t xml:space="preserve">2025OB00256
98032560
2025OB00247
98032639
</t>
        </r>
      </text>
    </comment>
    <comment ref="R28" authorId="0" shapeId="0" xr:uid="{00000000-0006-0000-0100-000042010000}">
      <text>
        <r>
          <rPr>
            <sz val="10"/>
            <color rgb="FF000000"/>
            <rFont val="Arial"/>
            <scheme val="minor"/>
          </rPr>
          <t xml:space="preserve">2025NE00134
95505910
</t>
        </r>
      </text>
    </comment>
    <comment ref="S28" authorId="0" shapeId="0" xr:uid="{00000000-0006-0000-0100-000043010000}">
      <text>
        <r>
          <rPr>
            <sz val="10"/>
            <color rgb="FF000000"/>
            <rFont val="Arial"/>
            <scheme val="minor"/>
          </rPr>
          <t>2025NL00224
98126879</t>
        </r>
      </text>
    </comment>
    <comment ref="T28" authorId="0" shapeId="0" xr:uid="{00000000-0006-0000-0100-000044010000}">
      <text>
        <r>
          <rPr>
            <sz val="10"/>
            <color rgb="FF000000"/>
            <rFont val="Arial"/>
            <scheme val="minor"/>
          </rPr>
          <t>2025OB00409
99104422</t>
        </r>
      </text>
    </comment>
    <comment ref="V28" authorId="0" shapeId="0" xr:uid="{00000000-0006-0000-0100-000045010000}">
      <text>
        <r>
          <rPr>
            <sz val="10"/>
            <color rgb="FF000000"/>
            <rFont val="Arial"/>
            <scheme val="minor"/>
          </rPr>
          <t>2025NE00251
98082645</t>
        </r>
      </text>
    </comment>
    <comment ref="Z28" authorId="0" shapeId="0" xr:uid="{00000000-0006-0000-0100-000046010000}">
      <text>
        <r>
          <rPr>
            <sz val="10"/>
            <color rgb="FF000000"/>
            <rFont val="Arial"/>
            <scheme val="minor"/>
          </rPr>
          <t>2025NE00322
99804621</t>
        </r>
      </text>
    </comment>
    <comment ref="J29" authorId="0" shapeId="0" xr:uid="{00000000-0006-0000-0100-000047010000}">
      <text>
        <r>
          <rPr>
            <sz val="10"/>
            <color rgb="FF000000"/>
            <rFont val="Arial"/>
            <scheme val="minor"/>
          </rPr>
          <t>2025NE00007 
91778105</t>
        </r>
      </text>
    </comment>
    <comment ref="K29" authorId="0" shapeId="0" xr:uid="{00000000-0006-0000-0100-000048010000}">
      <text>
        <r>
          <rPr>
            <sz val="10"/>
            <color rgb="FF000000"/>
            <rFont val="Arial"/>
            <scheme val="minor"/>
          </rPr>
          <t>2025NL00046
93448955</t>
        </r>
      </text>
    </comment>
    <comment ref="L29" authorId="0" shapeId="0" xr:uid="{00000000-0006-0000-0100-000049010000}">
      <text>
        <r>
          <rPr>
            <sz val="10"/>
            <color rgb="FF000000"/>
            <rFont val="Arial"/>
            <scheme val="minor"/>
          </rPr>
          <t>2025OB00140 
93813074</t>
        </r>
      </text>
    </comment>
    <comment ref="N29" authorId="0" shapeId="0" xr:uid="{00000000-0006-0000-0100-00004A010000}">
      <text>
        <r>
          <rPr>
            <sz val="10"/>
            <color rgb="FF000000"/>
            <rFont val="Arial"/>
            <scheme val="minor"/>
          </rPr>
          <t>2025NE00072
93933972</t>
        </r>
      </text>
    </comment>
    <comment ref="O29" authorId="0" shapeId="0" xr:uid="{00000000-0006-0000-0100-00004B010000}">
      <text>
        <r>
          <rPr>
            <sz val="10"/>
            <color rgb="FF000000"/>
            <rFont val="Arial"/>
            <scheme val="minor"/>
          </rPr>
          <t>2025NL00113
95821198</t>
        </r>
      </text>
    </comment>
    <comment ref="P29" authorId="0" shapeId="0" xr:uid="{00000000-0006-0000-0100-00004C010000}">
      <text>
        <r>
          <rPr>
            <sz val="10"/>
            <color rgb="FF000000"/>
            <rFont val="Arial"/>
            <scheme val="minor"/>
          </rPr>
          <t>2025OB00271
97385185
2025OB00265
97386816</t>
        </r>
      </text>
    </comment>
    <comment ref="R29" authorId="0" shapeId="0" xr:uid="{00000000-0006-0000-0100-00004D010000}">
      <text>
        <r>
          <rPr>
            <sz val="10"/>
            <color rgb="FF000000"/>
            <rFont val="Arial"/>
            <scheme val="minor"/>
          </rPr>
          <t xml:space="preserve">2025NE00143
95583787
</t>
        </r>
      </text>
    </comment>
    <comment ref="S29" authorId="0" shapeId="0" xr:uid="{00000000-0006-0000-0100-00004E010000}">
      <text>
        <r>
          <rPr>
            <sz val="10"/>
            <color rgb="FF000000"/>
            <rFont val="Arial"/>
            <scheme val="minor"/>
          </rPr>
          <t>2025NL00260
98888411</t>
        </r>
      </text>
    </comment>
    <comment ref="T29" authorId="0" shapeId="0" xr:uid="{00000000-0006-0000-0100-00004F010000}">
      <text>
        <r>
          <rPr>
            <sz val="10"/>
            <color rgb="FF000000"/>
            <rFont val="Arial"/>
            <scheme val="minor"/>
          </rPr>
          <t>2025OB00451
99660609</t>
        </r>
      </text>
    </comment>
    <comment ref="V29" authorId="0" shapeId="0" xr:uid="{00000000-0006-0000-0100-000050010000}">
      <text>
        <r>
          <rPr>
            <sz val="10"/>
            <color rgb="FF000000"/>
            <rFont val="Arial"/>
            <scheme val="minor"/>
          </rPr>
          <t>2025NE00234
97823518</t>
        </r>
      </text>
    </comment>
    <comment ref="Z29" authorId="0" shapeId="0" xr:uid="{00000000-0006-0000-0100-000051010000}">
      <text>
        <r>
          <rPr>
            <sz val="10"/>
            <color rgb="FF000000"/>
            <rFont val="Arial"/>
            <scheme val="minor"/>
          </rPr>
          <t>2025NE00321
99727301</t>
        </r>
      </text>
    </comment>
    <comment ref="F30" authorId="0" shapeId="0" xr:uid="{00000000-0006-0000-0100-000052010000}">
      <text>
        <r>
          <rPr>
            <sz val="10"/>
            <color rgb="FF000000"/>
            <rFont val="Arial"/>
            <scheme val="minor"/>
          </rPr>
          <t>82129771</t>
        </r>
      </text>
    </comment>
    <comment ref="J30" authorId="0" shapeId="0" xr:uid="{00000000-0006-0000-0100-000053010000}">
      <text>
        <r>
          <rPr>
            <sz val="10"/>
            <color rgb="FF000000"/>
            <rFont val="Arial"/>
            <scheme val="minor"/>
          </rPr>
          <t>2025NE00021
91873913</t>
        </r>
      </text>
    </comment>
    <comment ref="K30" authorId="0" shapeId="0" xr:uid="{00000000-0006-0000-0100-000054010000}">
      <text>
        <r>
          <rPr>
            <sz val="10"/>
            <color rgb="FF000000"/>
            <rFont val="Arial"/>
            <scheme val="minor"/>
          </rPr>
          <t>2025NL00117
95868488</t>
        </r>
      </text>
    </comment>
    <comment ref="L30" authorId="0" shapeId="0" xr:uid="{00000000-0006-0000-0100-000055010000}">
      <text>
        <r>
          <rPr>
            <sz val="10"/>
            <color rgb="FF000000"/>
            <rFont val="Arial"/>
            <scheme val="minor"/>
          </rPr>
          <t>2025OB00269
97424684
2025OB00243
97425588
2025OB00263
97425659</t>
        </r>
      </text>
    </comment>
    <comment ref="N30" authorId="0" shapeId="0" xr:uid="{00000000-0006-0000-0100-000056010000}">
      <text>
        <r>
          <rPr>
            <sz val="10"/>
            <color rgb="FF000000"/>
            <rFont val="Arial"/>
            <scheme val="minor"/>
          </rPr>
          <t xml:space="preserve">2025NE00102
94128011
</t>
        </r>
      </text>
    </comment>
    <comment ref="R30" authorId="0" shapeId="0" xr:uid="{00000000-0006-0000-0100-000057010000}">
      <text>
        <r>
          <rPr>
            <sz val="10"/>
            <color rgb="FF000000"/>
            <rFont val="Arial"/>
            <scheme val="minor"/>
          </rPr>
          <t>2025NE00140
95591543</t>
        </r>
      </text>
    </comment>
    <comment ref="V30" authorId="0" shapeId="0" xr:uid="{00000000-0006-0000-0100-000058010000}">
      <text>
        <r>
          <rPr>
            <sz val="10"/>
            <color rgb="FF000000"/>
            <rFont val="Arial"/>
            <scheme val="minor"/>
          </rPr>
          <t xml:space="preserve">97531017
</t>
        </r>
      </text>
    </comment>
    <comment ref="D31" authorId="0" shapeId="0" xr:uid="{00000000-0006-0000-0100-000059010000}">
      <text>
        <r>
          <rPr>
            <sz val="10"/>
            <color rgb="FF000000"/>
            <rFont val="Arial"/>
            <scheme val="minor"/>
          </rPr>
          <t>67367589</t>
        </r>
      </text>
    </comment>
    <comment ref="E31" authorId="0" shapeId="0" xr:uid="{00000000-0006-0000-0100-00005A010000}">
      <text>
        <r>
          <rPr>
            <sz val="10"/>
            <color rgb="FF000000"/>
            <rFont val="Arial"/>
            <scheme val="minor"/>
          </rPr>
          <t>71135407</t>
        </r>
      </text>
    </comment>
    <comment ref="F31" authorId="0" shapeId="0" xr:uid="{00000000-0006-0000-0100-00005B010000}">
      <text>
        <r>
          <rPr>
            <sz val="10"/>
            <color rgb="FF000000"/>
            <rFont val="Arial"/>
            <scheme val="minor"/>
          </rPr>
          <t>67367589</t>
        </r>
      </text>
    </comment>
    <comment ref="J31" authorId="0" shapeId="0" xr:uid="{00000000-0006-0000-0100-00005C010000}">
      <text>
        <r>
          <rPr>
            <sz val="10"/>
            <color rgb="FF000000"/>
            <rFont val="Arial"/>
            <scheme val="minor"/>
          </rPr>
          <t>2025NE00038
92126763</t>
        </r>
      </text>
    </comment>
    <comment ref="K31" authorId="0" shapeId="0" xr:uid="{00000000-0006-0000-0100-00005D010000}">
      <text>
        <r>
          <rPr>
            <sz val="10"/>
            <color rgb="FF000000"/>
            <rFont val="Arial"/>
            <scheme val="minor"/>
          </rPr>
          <t>2025NL00171
96885623</t>
        </r>
      </text>
    </comment>
    <comment ref="L31" authorId="0" shapeId="0" xr:uid="{00000000-0006-0000-0100-00005E010000}">
      <text>
        <r>
          <rPr>
            <sz val="10"/>
            <color rgb="FF000000"/>
            <rFont val="Arial"/>
            <scheme val="minor"/>
          </rPr>
          <t>2025OB00304
98078200
2025OB00312
98081549</t>
        </r>
      </text>
    </comment>
    <comment ref="H32" authorId="0" shapeId="0" xr:uid="{00000000-0006-0000-0100-00005F010000}">
      <text>
        <r>
          <rPr>
            <sz val="10"/>
            <color rgb="FF000000"/>
            <rFont val="Arial"/>
            <scheme val="minor"/>
          </rPr>
          <t>78687662</t>
        </r>
      </text>
    </comment>
    <comment ref="J33" authorId="0" shapeId="0" xr:uid="{00000000-0006-0000-0100-000060010000}">
      <text>
        <r>
          <rPr>
            <sz val="10"/>
            <color rgb="FF000000"/>
            <rFont val="Arial"/>
            <scheme val="minor"/>
          </rPr>
          <t>2025NE00117
94738966</t>
        </r>
      </text>
    </comment>
    <comment ref="K33" authorId="0" shapeId="0" xr:uid="{00000000-0006-0000-0100-000061010000}">
      <text>
        <r>
          <rPr>
            <sz val="10"/>
            <color rgb="FF000000"/>
            <rFont val="Arial"/>
            <scheme val="minor"/>
          </rPr>
          <t>2025NL00095
94804241</t>
        </r>
      </text>
    </comment>
    <comment ref="L33" authorId="0" shapeId="0" xr:uid="{00000000-0006-0000-0100-000062010000}">
      <text>
        <r>
          <rPr>
            <sz val="10"/>
            <color rgb="FF000000"/>
            <rFont val="Arial"/>
            <scheme val="minor"/>
          </rPr>
          <t>2025OB00200
96757080</t>
        </r>
      </text>
    </comment>
    <comment ref="N33" authorId="0" shapeId="0" xr:uid="{00000000-0006-0000-0100-000063010000}">
      <text>
        <r>
          <rPr>
            <sz val="10"/>
            <color rgb="FF000000"/>
            <rFont val="Arial"/>
            <scheme val="minor"/>
          </rPr>
          <t>2025NE00117
94738966</t>
        </r>
      </text>
    </comment>
    <comment ref="O33" authorId="0" shapeId="0" xr:uid="{00000000-0006-0000-0100-000064010000}">
      <text>
        <r>
          <rPr>
            <sz val="10"/>
            <color rgb="FF000000"/>
            <rFont val="Arial"/>
            <scheme val="minor"/>
          </rPr>
          <t xml:space="preserve">2025NL00178
97160975
</t>
        </r>
      </text>
    </comment>
    <comment ref="P33" authorId="0" shapeId="0" xr:uid="{00000000-0006-0000-0100-000065010000}">
      <text>
        <r>
          <rPr>
            <sz val="10"/>
            <color rgb="FF000000"/>
            <rFont val="Arial"/>
            <scheme val="minor"/>
          </rPr>
          <t>2025OB00320
98682086</t>
        </r>
      </text>
    </comment>
    <comment ref="R33" authorId="0" shapeId="0" xr:uid="{00000000-0006-0000-0100-000066010000}">
      <text>
        <r>
          <rPr>
            <sz val="10"/>
            <color rgb="FF000000"/>
            <rFont val="Arial"/>
            <scheme val="minor"/>
          </rPr>
          <t>2025NE00117
94738966</t>
        </r>
      </text>
    </comment>
    <comment ref="V33" authorId="0" shapeId="0" xr:uid="{00000000-0006-0000-0100-000067010000}">
      <text>
        <r>
          <rPr>
            <sz val="10"/>
            <color rgb="FF000000"/>
            <rFont val="Arial"/>
            <scheme val="minor"/>
          </rPr>
          <t>2025NE00220
97623272</t>
        </r>
      </text>
    </comment>
    <comment ref="Z33" authorId="0" shapeId="0" xr:uid="{00000000-0006-0000-0100-000068010000}">
      <text>
        <r>
          <rPr>
            <sz val="10"/>
            <color rgb="FF000000"/>
            <rFont val="Arial"/>
            <scheme val="minor"/>
          </rPr>
          <t>2025NE00314
99617739</t>
        </r>
      </text>
    </comment>
    <comment ref="D34" authorId="0" shapeId="0" xr:uid="{00000000-0006-0000-0100-00006901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E34" authorId="0" shapeId="0" xr:uid="{00000000-0006-0000-0100-00006A010000}">
      <text>
        <r>
          <rPr>
            <sz val="10"/>
            <color rgb="FF000000"/>
            <rFont val="Arial"/>
            <scheme val="minor"/>
          </rPr>
          <t>53337976</t>
        </r>
      </text>
    </comment>
    <comment ref="F34" authorId="0" shapeId="0" xr:uid="{00000000-0006-0000-0100-00006B01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G34" authorId="0" shapeId="0" xr:uid="{00000000-0006-0000-0100-00006C01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J34" authorId="0" shapeId="0" xr:uid="{00000000-0006-0000-0100-00006D010000}">
      <text>
        <r>
          <rPr>
            <sz val="10"/>
            <color rgb="FF000000"/>
            <rFont val="Arial"/>
            <scheme val="minor"/>
          </rPr>
          <t>91806635 - 2025NE00005</t>
        </r>
      </text>
    </comment>
    <comment ref="K34" authorId="0" shapeId="0" xr:uid="{00000000-0006-0000-0100-00006E010000}">
      <text>
        <r>
          <rPr>
            <sz val="10"/>
            <color rgb="FF000000"/>
            <rFont val="Arial"/>
            <scheme val="minor"/>
          </rPr>
          <t>2025OB00077
92786876</t>
        </r>
      </text>
    </comment>
    <comment ref="L34" authorId="0" shapeId="0" xr:uid="{00000000-0006-0000-0100-00006F010000}">
      <text>
        <r>
          <rPr>
            <sz val="10"/>
            <color rgb="FF000000"/>
            <rFont val="Arial"/>
            <scheme val="minor"/>
          </rPr>
          <t>2025OB00075
92786041</t>
        </r>
      </text>
    </comment>
    <comment ref="N34" authorId="0" shapeId="0" xr:uid="{00000000-0006-0000-0100-000070010000}">
      <text>
        <r>
          <rPr>
            <sz val="10"/>
            <color rgb="FF000000"/>
            <rFont val="Arial"/>
            <scheme val="minor"/>
          </rPr>
          <t>2025NE00093
94105195</t>
        </r>
      </text>
    </comment>
    <comment ref="O34" authorId="0" shapeId="0" xr:uid="{00000000-0006-0000-0100-000071010000}">
      <text>
        <r>
          <rPr>
            <sz val="10"/>
            <color rgb="FF000000"/>
            <rFont val="Arial"/>
            <scheme val="minor"/>
          </rPr>
          <t>2025NL00078
94204982</t>
        </r>
      </text>
    </comment>
    <comment ref="P34" authorId="0" shapeId="0" xr:uid="{00000000-0006-0000-0100-000072010000}">
      <text>
        <r>
          <rPr>
            <sz val="10"/>
            <color rgb="FF000000"/>
            <rFont val="Arial"/>
            <scheme val="minor"/>
          </rPr>
          <t>2025OB00194
95820792</t>
        </r>
      </text>
    </comment>
    <comment ref="R34" authorId="0" shapeId="0" xr:uid="{00000000-0006-0000-0100-000073010000}">
      <text>
        <r>
          <rPr>
            <sz val="10"/>
            <color rgb="FF000000"/>
            <rFont val="Arial"/>
            <scheme val="minor"/>
          </rPr>
          <t>2025NE00133
95503661</t>
        </r>
      </text>
    </comment>
    <comment ref="S34" authorId="0" shapeId="0" xr:uid="{00000000-0006-0000-0100-000074010000}">
      <text>
        <r>
          <rPr>
            <sz val="10"/>
            <color rgb="FF000000"/>
            <rFont val="Arial"/>
            <scheme val="minor"/>
          </rPr>
          <t>2025NL00127
95983318</t>
        </r>
      </text>
    </comment>
    <comment ref="T34" authorId="0" shapeId="0" xr:uid="{00000000-0006-0000-0100-000075010000}">
      <text>
        <r>
          <rPr>
            <sz val="10"/>
            <color rgb="FF000000"/>
            <rFont val="Arial"/>
            <scheme val="minor"/>
          </rPr>
          <t>2025OB00266
97373961</t>
        </r>
      </text>
    </comment>
    <comment ref="V34" authorId="0" shapeId="0" xr:uid="{00000000-0006-0000-0100-000076010000}">
      <text>
        <r>
          <rPr>
            <sz val="10"/>
            <color rgb="FF000000"/>
            <rFont val="Arial"/>
            <scheme val="minor"/>
          </rPr>
          <t xml:space="preserve">2025NE00204
97494388
</t>
        </r>
      </text>
    </comment>
    <comment ref="Z34" authorId="0" shapeId="0" xr:uid="{00000000-0006-0000-0100-000077010000}">
      <text>
        <r>
          <rPr>
            <sz val="10"/>
            <color rgb="FF000000"/>
            <rFont val="Arial"/>
            <scheme val="minor"/>
          </rPr>
          <t>2025NE00306
99532141</t>
        </r>
      </text>
    </comment>
    <comment ref="J35" authorId="0" shapeId="0" xr:uid="{00000000-0006-0000-0100-000078010000}">
      <text>
        <r>
          <rPr>
            <sz val="10"/>
            <color rgb="FF000000"/>
            <rFont val="Arial"/>
            <scheme val="minor"/>
          </rPr>
          <t>2025NE00022
91873563</t>
        </r>
      </text>
    </comment>
    <comment ref="K35" authorId="0" shapeId="0" xr:uid="{00000000-0006-0000-0100-000079010000}">
      <text>
        <r>
          <rPr>
            <sz val="10"/>
            <color rgb="FF000000"/>
            <rFont val="Arial"/>
            <scheme val="minor"/>
          </rPr>
          <t>2025NL00196
97622245</t>
        </r>
      </text>
    </comment>
    <comment ref="L35" authorId="0" shapeId="0" xr:uid="{00000000-0006-0000-0100-00007A010000}">
      <text>
        <r>
          <rPr>
            <sz val="10"/>
            <color rgb="FF000000"/>
            <rFont val="Arial"/>
            <scheme val="minor"/>
          </rPr>
          <t xml:space="preserve">2025OB00338
98105393
</t>
        </r>
      </text>
    </comment>
    <comment ref="N35" authorId="0" shapeId="0" xr:uid="{00000000-0006-0000-0100-00007B010000}">
      <text>
        <r>
          <rPr>
            <sz val="10"/>
            <color rgb="FF000000"/>
            <rFont val="Arial"/>
            <scheme val="minor"/>
          </rPr>
          <t>2025NE00090
94103499</t>
        </r>
      </text>
    </comment>
    <comment ref="R35" authorId="0" shapeId="0" xr:uid="{00000000-0006-0000-0100-00007C010000}">
      <text>
        <r>
          <rPr>
            <sz val="10"/>
            <color rgb="FF000000"/>
            <rFont val="Arial"/>
            <scheme val="minor"/>
          </rPr>
          <t>2025NE00147
95612942</t>
        </r>
      </text>
    </comment>
    <comment ref="V35" authorId="0" shapeId="0" xr:uid="{00000000-0006-0000-0100-00007D010000}">
      <text>
        <r>
          <rPr>
            <sz val="10"/>
            <color rgb="FF000000"/>
            <rFont val="Arial"/>
            <scheme val="minor"/>
          </rPr>
          <t>2025NE00230
97815829</t>
        </r>
      </text>
    </comment>
    <comment ref="Z35" authorId="0" shapeId="0" xr:uid="{00000000-0006-0000-0100-00007E010000}">
      <text>
        <r>
          <rPr>
            <sz val="10"/>
            <color rgb="FF000000"/>
            <rFont val="Arial"/>
            <scheme val="minor"/>
          </rPr>
          <t>2025NE00309
99580261</t>
        </r>
      </text>
    </comment>
    <comment ref="N36" authorId="0" shapeId="0" xr:uid="{00000000-0006-0000-0100-00007F010000}">
      <text>
        <r>
          <rPr>
            <sz val="10"/>
            <color rgb="FF000000"/>
            <rFont val="Arial"/>
            <scheme val="minor"/>
          </rPr>
          <t xml:space="preserve">2025NE00089
94095384
</t>
        </r>
      </text>
    </comment>
    <comment ref="R36" authorId="0" shapeId="0" xr:uid="{00000000-0006-0000-0100-000080010000}">
      <text>
        <r>
          <rPr>
            <sz val="10"/>
            <color rgb="FF000000"/>
            <rFont val="Arial"/>
            <scheme val="minor"/>
          </rPr>
          <t>Anulação de empenho 
2025NE00148
95665111</t>
        </r>
      </text>
    </comment>
    <comment ref="D38" authorId="0" shapeId="0" xr:uid="{00000000-0006-0000-0100-00008101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E38" authorId="0" shapeId="0" xr:uid="{00000000-0006-0000-0100-000082010000}">
      <text>
        <r>
          <rPr>
            <sz val="10"/>
            <color rgb="FF000000"/>
            <rFont val="Arial"/>
            <scheme val="minor"/>
          </rPr>
          <t>45886635</t>
        </r>
      </text>
    </comment>
    <comment ref="F38" authorId="0" shapeId="0" xr:uid="{00000000-0006-0000-0100-00008301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I38" authorId="0" shapeId="0" xr:uid="{00000000-0006-0000-0100-000084010000}">
      <text>
        <r>
          <rPr>
            <sz val="10"/>
            <color rgb="FF000000"/>
            <rFont val="Arial"/>
            <scheme val="minor"/>
          </rPr>
          <t>90801938</t>
        </r>
      </text>
    </comment>
    <comment ref="J38" authorId="0" shapeId="0" xr:uid="{00000000-0006-0000-0100-000085010000}">
      <text>
        <r>
          <rPr>
            <sz val="10"/>
            <color rgb="FF000000"/>
            <rFont val="Arial"/>
            <scheme val="minor"/>
          </rPr>
          <t>2025NE00006
93925747</t>
        </r>
      </text>
    </comment>
    <comment ref="K38" authorId="0" shapeId="0" xr:uid="{00000000-0006-0000-0100-000086010000}">
      <text>
        <r>
          <rPr>
            <sz val="10"/>
            <color rgb="FF000000"/>
            <rFont val="Arial"/>
            <scheme val="minor"/>
          </rPr>
          <t>2025NL00107
95595591</t>
        </r>
      </text>
    </comment>
    <comment ref="L38" authorId="0" shapeId="0" xr:uid="{00000000-0006-0000-0100-000087010000}">
      <text>
        <r>
          <rPr>
            <sz val="10"/>
            <color rgb="FF000000"/>
            <rFont val="Arial"/>
            <scheme val="minor"/>
          </rPr>
          <t>2025OB00250
97101491</t>
        </r>
      </text>
    </comment>
    <comment ref="M38" authorId="0" shapeId="0" xr:uid="{00000000-0006-0000-0100-000088010000}">
      <text>
        <r>
          <rPr>
            <sz val="10"/>
            <color rgb="FF000000"/>
            <rFont val="Arial"/>
            <scheme val="minor"/>
          </rPr>
          <t>90801938</t>
        </r>
      </text>
    </comment>
    <comment ref="N38" authorId="0" shapeId="0" xr:uid="{00000000-0006-0000-0100-000089010000}">
      <text>
        <r>
          <rPr>
            <sz val="10"/>
            <color rgb="FF000000"/>
            <rFont val="Arial"/>
            <scheme val="minor"/>
          </rPr>
          <t>2025NE00071
93925747</t>
        </r>
      </text>
    </comment>
    <comment ref="O38" authorId="0" shapeId="0" xr:uid="{00000000-0006-0000-0100-00008A010000}">
      <text>
        <r>
          <rPr>
            <sz val="10"/>
            <color rgb="FF000000"/>
            <rFont val="Arial"/>
            <scheme val="minor"/>
          </rPr>
          <t>2025NL00108
95601207
2025NL00186
97410165</t>
        </r>
      </text>
    </comment>
    <comment ref="P38" authorId="0" shapeId="0" xr:uid="{00000000-0006-0000-0100-00008B010000}">
      <text>
        <r>
          <rPr>
            <sz val="10"/>
            <color rgb="FF000000"/>
            <rFont val="Arial"/>
            <scheme val="minor"/>
          </rPr>
          <t xml:space="preserve">2025OB00251
97111333
2025OB00324
98073950
</t>
        </r>
      </text>
    </comment>
    <comment ref="Q38" authorId="0" shapeId="0" xr:uid="{00000000-0006-0000-0100-00008C010000}">
      <text>
        <r>
          <rPr>
            <sz val="10"/>
            <color rgb="FF000000"/>
            <rFont val="Arial"/>
            <scheme val="minor"/>
          </rPr>
          <t>90801938</t>
        </r>
      </text>
    </comment>
    <comment ref="R38" authorId="0" shapeId="0" xr:uid="{00000000-0006-0000-0100-00008D010000}">
      <text>
        <r>
          <rPr>
            <sz val="10"/>
            <color rgb="FF000000"/>
            <rFont val="Arial"/>
            <scheme val="minor"/>
          </rPr>
          <t>2025NE00142
95584837</t>
        </r>
      </text>
    </comment>
    <comment ref="S38" authorId="0" shapeId="0" xr:uid="{00000000-0006-0000-0100-00008E010000}">
      <text>
        <r>
          <rPr>
            <sz val="10"/>
            <color rgb="FF000000"/>
            <rFont val="Arial"/>
            <scheme val="minor"/>
          </rPr>
          <t>2025NL00235
98522045
2025NL00235
98522045</t>
        </r>
      </text>
    </comment>
    <comment ref="T38" authorId="0" shapeId="0" xr:uid="{00000000-0006-0000-0100-00008F010000}">
      <text>
        <r>
          <rPr>
            <sz val="10"/>
            <color rgb="FF000000"/>
            <rFont val="Arial"/>
            <scheme val="minor"/>
          </rPr>
          <t xml:space="preserve">2025OB00425
99269089
2025OB00425
99269089
</t>
        </r>
      </text>
    </comment>
    <comment ref="U38" authorId="0" shapeId="0" xr:uid="{00000000-0006-0000-0100-000090010000}">
      <text>
        <r>
          <rPr>
            <sz val="10"/>
            <color rgb="FF000000"/>
            <rFont val="Arial"/>
            <scheme val="minor"/>
          </rPr>
          <t>90801938</t>
        </r>
      </text>
    </comment>
    <comment ref="V38" authorId="0" shapeId="0" xr:uid="{00000000-0006-0000-0100-000091010000}">
      <text>
        <r>
          <rPr>
            <sz val="10"/>
            <color rgb="FF000000"/>
            <rFont val="Arial"/>
            <scheme val="minor"/>
          </rPr>
          <t>2025NE00209
97490665</t>
        </r>
      </text>
    </comment>
    <comment ref="Y38" authorId="0" shapeId="0" xr:uid="{00000000-0006-0000-0100-000092010000}">
      <text>
        <r>
          <rPr>
            <sz val="10"/>
            <color rgb="FF000000"/>
            <rFont val="Arial"/>
            <scheme val="minor"/>
          </rPr>
          <t>90801938</t>
        </r>
      </text>
    </comment>
    <comment ref="Z38" authorId="0" shapeId="0" xr:uid="{00000000-0006-0000-0100-000093010000}">
      <text>
        <r>
          <rPr>
            <sz val="10"/>
            <color rgb="FF000000"/>
            <rFont val="Arial"/>
            <scheme val="minor"/>
          </rPr>
          <t>2025NE00320
99807446</t>
        </r>
      </text>
    </comment>
    <comment ref="AC38" authorId="0" shapeId="0" xr:uid="{00000000-0006-0000-0100-000094010000}">
      <text>
        <r>
          <rPr>
            <sz val="10"/>
            <color rgb="FF000000"/>
            <rFont val="Arial"/>
            <scheme val="minor"/>
          </rPr>
          <t>90801938</t>
        </r>
      </text>
    </comment>
    <comment ref="AG38" authorId="0" shapeId="0" xr:uid="{00000000-0006-0000-0100-000095010000}">
      <text>
        <r>
          <rPr>
            <sz val="10"/>
            <color rgb="FF000000"/>
            <rFont val="Arial"/>
            <scheme val="minor"/>
          </rPr>
          <t>90801938</t>
        </r>
      </text>
    </comment>
    <comment ref="D39" authorId="0" shapeId="0" xr:uid="{00000000-0006-0000-0100-00009601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E39" authorId="0" shapeId="0" xr:uid="{00000000-0006-0000-0100-000097010000}">
      <text>
        <r>
          <rPr>
            <sz val="10"/>
            <color rgb="FF000000"/>
            <rFont val="Arial"/>
            <scheme val="minor"/>
          </rPr>
          <t>60466480</t>
        </r>
      </text>
    </comment>
    <comment ref="F39" authorId="0" shapeId="0" xr:uid="{00000000-0006-0000-0100-00009801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G39" authorId="0" shapeId="0" xr:uid="{00000000-0006-0000-0100-000099010000}">
      <text>
        <r>
          <rPr>
            <sz val="10"/>
            <color rgb="FF000000"/>
            <rFont val="Arial"/>
            <scheme val="minor"/>
          </rPr>
          <t>MÉDIA DA EX</t>
        </r>
      </text>
    </comment>
    <comment ref="I39" authorId="0" shapeId="0" xr:uid="{00000000-0006-0000-0100-00009A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J39" authorId="0" shapeId="0" xr:uid="{00000000-0006-0000-0100-00009B010000}">
      <text>
        <r>
          <rPr>
            <sz val="10"/>
            <color rgb="FF000000"/>
            <rFont val="Arial"/>
            <scheme val="minor"/>
          </rPr>
          <t>SEI-120001/004566/2024</t>
        </r>
      </text>
    </comment>
    <comment ref="K39" authorId="0" shapeId="0" xr:uid="{00000000-0006-0000-0100-00009C010000}">
      <text>
        <r>
          <rPr>
            <sz val="10"/>
            <color rgb="FF000000"/>
            <rFont val="Arial"/>
            <scheme val="minor"/>
          </rPr>
          <t>95979650
2025NL00125</t>
        </r>
      </text>
    </comment>
    <comment ref="L39" authorId="0" shapeId="0" xr:uid="{00000000-0006-0000-0100-00009D010000}">
      <text>
        <r>
          <rPr>
            <sz val="10"/>
            <color rgb="FF000000"/>
            <rFont val="Arial"/>
            <scheme val="minor"/>
          </rPr>
          <t>97071863
2025OB00276</t>
        </r>
      </text>
    </comment>
    <comment ref="M39" authorId="0" shapeId="0" xr:uid="{00000000-0006-0000-0100-00009E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N39" authorId="0" shapeId="0" xr:uid="{00000000-0006-0000-0100-00009F010000}">
      <text>
        <r>
          <rPr>
            <sz val="10"/>
            <color rgb="FF000000"/>
            <rFont val="Arial"/>
            <scheme val="minor"/>
          </rPr>
          <t xml:space="preserve">2025NE00092
94067777
</t>
        </r>
      </text>
    </comment>
    <comment ref="O39" authorId="0" shapeId="0" xr:uid="{00000000-0006-0000-0100-0000A0010000}">
      <text>
        <r>
          <rPr>
            <sz val="10"/>
            <color rgb="FF000000"/>
            <rFont val="Arial"/>
            <scheme val="minor"/>
          </rPr>
          <t>96778999
2025NL00146</t>
        </r>
      </text>
    </comment>
    <comment ref="P39" authorId="0" shapeId="0" xr:uid="{00000000-0006-0000-0100-0000A1010000}">
      <text>
        <r>
          <rPr>
            <sz val="10"/>
            <color rgb="FF000000"/>
            <rFont val="Arial"/>
            <scheme val="minor"/>
          </rPr>
          <t>97707023
2025OB00301</t>
        </r>
      </text>
    </comment>
    <comment ref="Q39" authorId="0" shapeId="0" xr:uid="{00000000-0006-0000-0100-0000A2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R39" authorId="0" shapeId="0" xr:uid="{00000000-0006-0000-0100-0000A3010000}">
      <text>
        <r>
          <rPr>
            <sz val="10"/>
            <color rgb="FF000000"/>
            <rFont val="Arial"/>
            <scheme val="minor"/>
          </rPr>
          <t>2025NE00150
95660288</t>
        </r>
      </text>
    </comment>
    <comment ref="S39" authorId="0" shapeId="0" xr:uid="{00000000-0006-0000-0100-0000A4010000}">
      <text>
        <r>
          <rPr>
            <sz val="10"/>
            <color rgb="FF000000"/>
            <rFont val="Arial"/>
            <scheme val="minor"/>
          </rPr>
          <t>97815581
2025NL00203</t>
        </r>
      </text>
    </comment>
    <comment ref="T39" authorId="0" shapeId="0" xr:uid="{00000000-0006-0000-0100-0000A5010000}">
      <text>
        <r>
          <rPr>
            <sz val="10"/>
            <color rgb="FF000000"/>
            <rFont val="Arial"/>
            <scheme val="minor"/>
          </rPr>
          <t xml:space="preserve">2025OB00385
98531580
</t>
        </r>
      </text>
    </comment>
    <comment ref="U39" authorId="0" shapeId="0" xr:uid="{00000000-0006-0000-0100-0000A6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V39" authorId="0" shapeId="0" xr:uid="{00000000-0006-0000-0100-0000A7010000}">
      <text>
        <r>
          <rPr>
            <sz val="10"/>
            <color rgb="FF000000"/>
            <rFont val="Arial"/>
            <scheme val="minor"/>
          </rPr>
          <t>97495284
2025NE00203</t>
        </r>
      </text>
    </comment>
    <comment ref="Y39" authorId="0" shapeId="0" xr:uid="{00000000-0006-0000-0100-0000A8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Z39" authorId="0" shapeId="0" xr:uid="{00000000-0006-0000-0100-0000A9010000}">
      <text>
        <r>
          <rPr>
            <sz val="10"/>
            <color rgb="FF000000"/>
            <rFont val="Arial"/>
            <scheme val="minor"/>
          </rPr>
          <t>2025NE00337
99968885</t>
        </r>
      </text>
    </comment>
    <comment ref="AC39" authorId="0" shapeId="0" xr:uid="{00000000-0006-0000-0100-0000AA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AG39" authorId="0" shapeId="0" xr:uid="{00000000-0006-0000-0100-0000AB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AK39" authorId="0" shapeId="0" xr:uid="{00000000-0006-0000-0100-0000AC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AO39" authorId="0" shapeId="0" xr:uid="{00000000-0006-0000-0100-0000AD010000}">
      <text>
        <r>
          <rPr>
            <sz val="10"/>
            <color rgb="FF000000"/>
            <rFont val="Arial"/>
            <scheme val="minor"/>
          </rPr>
          <t>90757362</t>
        </r>
      </text>
    </comment>
    <comment ref="F40" authorId="0" shapeId="0" xr:uid="{00000000-0006-0000-0100-0000AE010000}">
      <text>
        <r>
          <rPr>
            <sz val="10"/>
            <color rgb="FF000000"/>
            <rFont val="Arial"/>
            <scheme val="minor"/>
          </rPr>
          <t>73014076</t>
        </r>
      </text>
    </comment>
    <comment ref="G40" authorId="0" shapeId="0" xr:uid="{00000000-0006-0000-0100-0000AF010000}">
      <text>
        <r>
          <rPr>
            <sz val="10"/>
            <color rgb="FF000000"/>
            <rFont val="Arial"/>
            <scheme val="minor"/>
          </rPr>
          <t>73014076 - Valor Contratado dividido por doze (consumo sob demanda)</t>
        </r>
      </text>
    </comment>
    <comment ref="J40" authorId="0" shapeId="0" xr:uid="{00000000-0006-0000-0100-0000B0010000}">
      <text>
        <r>
          <rPr>
            <sz val="10"/>
            <color rgb="FF000000"/>
            <rFont val="Arial"/>
            <scheme val="minor"/>
          </rPr>
          <t>91940043 - 2025NE00028</t>
        </r>
      </text>
    </comment>
    <comment ref="O40" authorId="0" shapeId="0" xr:uid="{00000000-0006-0000-0100-0000B1010000}">
      <text>
        <r>
          <rPr>
            <sz val="10"/>
            <color rgb="FF000000"/>
            <rFont val="Arial"/>
            <scheme val="minor"/>
          </rPr>
          <t xml:space="preserve">2025NL00103
95075851
</t>
        </r>
      </text>
    </comment>
    <comment ref="P40" authorId="0" shapeId="0" xr:uid="{00000000-0006-0000-0100-0000B2010000}">
      <text>
        <r>
          <rPr>
            <sz val="10"/>
            <color rgb="FF000000"/>
            <rFont val="Arial"/>
            <scheme val="minor"/>
          </rPr>
          <t xml:space="preserve">2025OB00241
96756845
</t>
        </r>
      </text>
    </comment>
    <comment ref="R40" authorId="0" shapeId="0" xr:uid="{00000000-0006-0000-0100-0000B3010000}">
      <text>
        <r>
          <rPr>
            <sz val="10"/>
            <color rgb="FF000000"/>
            <rFont val="Arial"/>
            <scheme val="minor"/>
          </rPr>
          <t xml:space="preserve">94561051
</t>
        </r>
      </text>
    </comment>
    <comment ref="S40" authorId="0" shapeId="0" xr:uid="{00000000-0006-0000-0100-0000B4010000}">
      <text>
        <r>
          <rPr>
            <sz val="10"/>
            <color rgb="FF000000"/>
            <rFont val="Arial"/>
            <scheme val="minor"/>
          </rPr>
          <t xml:space="preserve">2025NL00194
97589016
</t>
        </r>
      </text>
    </comment>
    <comment ref="T40" authorId="0" shapeId="0" xr:uid="{00000000-0006-0000-0100-0000B5010000}">
      <text>
        <r>
          <rPr>
            <sz val="10"/>
            <color rgb="FF000000"/>
            <rFont val="Arial"/>
            <scheme val="minor"/>
          </rPr>
          <t>2025OB00343
98293184</t>
        </r>
      </text>
    </comment>
    <comment ref="V40" authorId="0" shapeId="0" xr:uid="{00000000-0006-0000-0100-0000B6010000}">
      <text>
        <r>
          <rPr>
            <sz val="10"/>
            <color rgb="FF000000"/>
            <rFont val="Arial"/>
            <scheme val="minor"/>
          </rPr>
          <t xml:space="preserve">96928547
</t>
        </r>
      </text>
    </comment>
    <comment ref="W40" authorId="0" shapeId="0" xr:uid="{00000000-0006-0000-0100-0000B7010000}">
      <text>
        <r>
          <rPr>
            <sz val="10"/>
            <color rgb="FF000000"/>
            <rFont val="Arial"/>
            <scheme val="minor"/>
          </rPr>
          <t>2025NL00291
99625272</t>
        </r>
      </text>
    </comment>
    <comment ref="Y40" authorId="0" shapeId="0" xr:uid="{00000000-0006-0000-0100-0000B8010000}">
      <text>
        <r>
          <rPr>
            <sz val="10"/>
            <color rgb="FF000000"/>
            <rFont val="Arial"/>
            <scheme val="minor"/>
          </rPr>
          <t xml:space="preserve">97628433
</t>
        </r>
      </text>
    </comment>
    <comment ref="Z40" authorId="0" shapeId="0" xr:uid="{00000000-0006-0000-0100-0000B9010000}">
      <text>
        <r>
          <rPr>
            <sz val="10"/>
            <color rgb="FF000000"/>
            <rFont val="Arial"/>
            <scheme val="minor"/>
          </rPr>
          <t>99290682</t>
        </r>
      </text>
    </comment>
    <comment ref="D41" authorId="0" shapeId="0" xr:uid="{00000000-0006-0000-0100-0000BA010000}">
      <text>
        <r>
          <rPr>
            <sz val="10"/>
            <color rgb="FF000000"/>
            <rFont val="Arial"/>
            <scheme val="minor"/>
          </rPr>
          <t>38498213</t>
        </r>
      </text>
    </comment>
    <comment ref="E41" authorId="0" shapeId="0" xr:uid="{00000000-0006-0000-0100-0000BB010000}">
      <text>
        <r>
          <rPr>
            <sz val="10"/>
            <color rgb="FF000000"/>
            <rFont val="Arial"/>
            <scheme val="minor"/>
          </rPr>
          <t>41210906</t>
        </r>
      </text>
    </comment>
    <comment ref="F41" authorId="0" shapeId="0" xr:uid="{00000000-0006-0000-0100-0000BC01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G41" authorId="0" shapeId="0" xr:uid="{00000000-0006-0000-0100-0000BD01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H41" authorId="0" shapeId="0" xr:uid="{00000000-0006-0000-0100-0000BE010000}">
      <text>
        <r>
          <rPr>
            <sz val="10"/>
            <color rgb="FF000000"/>
            <rFont val="Arial"/>
            <scheme val="minor"/>
          </rPr>
          <t>58459532</t>
        </r>
      </text>
    </comment>
    <comment ref="J41" authorId="0" shapeId="0" xr:uid="{00000000-0006-0000-0100-0000BF010000}">
      <text>
        <r>
          <rPr>
            <sz val="10"/>
            <color rgb="FF000000"/>
            <rFont val="Arial"/>
            <scheme val="minor"/>
          </rPr>
          <t>2025NE00009 
91763117</t>
        </r>
      </text>
    </comment>
    <comment ref="K41" authorId="0" shapeId="0" xr:uid="{00000000-0006-0000-0100-0000C0010000}">
      <text>
        <r>
          <rPr>
            <sz val="10"/>
            <color rgb="FF000000"/>
            <rFont val="Arial"/>
            <scheme val="minor"/>
          </rPr>
          <t>2025NL00145
96431832</t>
        </r>
      </text>
    </comment>
    <comment ref="L41" authorId="0" shapeId="0" xr:uid="{00000000-0006-0000-0100-0000C1010000}">
      <text>
        <r>
          <rPr>
            <sz val="10"/>
            <color rgb="FF000000"/>
            <rFont val="Arial"/>
            <scheme val="minor"/>
          </rPr>
          <t xml:space="preserve">2025OB00294
97296657
</t>
        </r>
      </text>
    </comment>
    <comment ref="N41" authorId="0" shapeId="0" xr:uid="{00000000-0006-0000-0100-0000C2010000}">
      <text>
        <r>
          <rPr>
            <sz val="10"/>
            <color rgb="FF000000"/>
            <rFont val="Arial"/>
            <scheme val="minor"/>
          </rPr>
          <t>2025NE00097
94069672</t>
        </r>
      </text>
    </comment>
    <comment ref="O41" authorId="0" shapeId="0" xr:uid="{00000000-0006-0000-0100-0000C3010000}">
      <text>
        <r>
          <rPr>
            <sz val="10"/>
            <color rgb="FF000000"/>
            <rFont val="Arial"/>
            <scheme val="minor"/>
          </rPr>
          <t>2025NL00198
97630856</t>
        </r>
      </text>
    </comment>
    <comment ref="P41" authorId="0" shapeId="0" xr:uid="{00000000-0006-0000-0100-0000C4010000}">
      <text>
        <r>
          <rPr>
            <sz val="10"/>
            <color rgb="FF000000"/>
            <rFont val="Arial"/>
            <scheme val="minor"/>
          </rPr>
          <t xml:space="preserve">2025OB00348
98271421
</t>
        </r>
      </text>
    </comment>
    <comment ref="R41" authorId="0" shapeId="0" xr:uid="{00000000-0006-0000-0100-0000C5010000}">
      <text>
        <r>
          <rPr>
            <sz val="10"/>
            <color rgb="FF000000"/>
            <rFont val="Arial"/>
            <scheme val="minor"/>
          </rPr>
          <t>2025NE00146
95593667</t>
        </r>
      </text>
    </comment>
    <comment ref="V41" authorId="0" shapeId="0" xr:uid="{00000000-0006-0000-0100-0000C6010000}">
      <text>
        <r>
          <rPr>
            <sz val="10"/>
            <color rgb="FF000000"/>
            <rFont val="Arial"/>
            <scheme val="minor"/>
          </rPr>
          <t>2025NE00262
98533273</t>
        </r>
      </text>
    </comment>
    <comment ref="Z41" authorId="0" shapeId="0" xr:uid="{00000000-0006-0000-0100-0000C7010000}">
      <text>
        <r>
          <rPr>
            <sz val="10"/>
            <color rgb="FF000000"/>
            <rFont val="Arial"/>
            <scheme val="minor"/>
          </rPr>
          <t>2025NE00304
99533867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200-000001000000}">
      <text>
        <r>
          <rPr>
            <sz val="10"/>
            <color rgb="FF000000"/>
            <rFont val="Arial"/>
            <scheme val="minor"/>
          </rPr>
          <t xml:space="preserve">Termo de Adesão </t>
        </r>
      </text>
    </comment>
    <comment ref="F2" authorId="0" shapeId="0" xr:uid="{00000000-0006-0000-0200-000002000000}">
      <text>
        <r>
          <rPr>
            <sz val="10"/>
            <color rgb="FF000000"/>
            <rFont val="Arial"/>
            <scheme val="minor"/>
          </rPr>
          <t>31137143</t>
        </r>
      </text>
    </comment>
    <comment ref="G2" authorId="0" shapeId="0" xr:uid="{00000000-0006-0000-0200-000003000000}">
      <text>
        <r>
          <rPr>
            <sz val="10"/>
            <color rgb="FF000000"/>
            <rFont val="Arial"/>
            <scheme val="minor"/>
          </rPr>
          <t>30876044</t>
        </r>
      </text>
    </comment>
    <comment ref="H2" authorId="0" shapeId="0" xr:uid="{00000000-0006-0000-0200-000004000000}">
      <text>
        <r>
          <rPr>
            <sz val="10"/>
            <color rgb="FF000000"/>
            <rFont val="Arial"/>
            <scheme val="minor"/>
          </rPr>
          <t>31137143</t>
        </r>
      </text>
    </comment>
    <comment ref="O2" authorId="0" shapeId="0" xr:uid="{00000000-0006-0000-0200-000005000000}">
      <text>
        <r>
          <rPr>
            <sz val="10"/>
            <color rgb="FF000000"/>
            <rFont val="Arial"/>
            <scheme val="minor"/>
          </rPr>
          <t>67247945</t>
        </r>
      </text>
    </comment>
    <comment ref="P2" authorId="0" shapeId="0" xr:uid="{00000000-0006-0000-0200-000006000000}">
      <text>
        <r>
          <rPr>
            <sz val="10"/>
            <color rgb="FF000000"/>
            <rFont val="Arial"/>
            <scheme val="minor"/>
          </rPr>
          <t>67393557</t>
        </r>
      </text>
    </comment>
    <comment ref="Q2" authorId="0" shapeId="0" xr:uid="{00000000-0006-0000-0200-000007000000}">
      <text>
        <r>
          <rPr>
            <sz val="10"/>
            <color rgb="FF000000"/>
            <rFont val="Arial"/>
            <scheme val="minor"/>
          </rPr>
          <t>69324929</t>
        </r>
      </text>
    </comment>
    <comment ref="R2" authorId="0" shapeId="0" xr:uid="{00000000-0006-0000-0200-000008000000}">
      <text>
        <r>
          <rPr>
            <sz val="10"/>
            <color rgb="FF000000"/>
            <rFont val="Arial"/>
            <scheme val="minor"/>
          </rPr>
          <t>70028087 e 70029317</t>
        </r>
      </text>
    </comment>
    <comment ref="S2" authorId="0" shapeId="0" xr:uid="{00000000-0006-0000-0200-000009000000}">
      <text>
        <r>
          <rPr>
            <sz val="10"/>
            <color rgb="FF000000"/>
            <rFont val="Arial"/>
            <scheme val="minor"/>
          </rPr>
          <t>67247945</t>
        </r>
      </text>
    </comment>
    <comment ref="T2" authorId="0" shapeId="0" xr:uid="{00000000-0006-0000-0200-00000A000000}">
      <text>
        <r>
          <rPr>
            <sz val="10"/>
            <color rgb="FF000000"/>
            <rFont val="Arial"/>
            <scheme val="minor"/>
          </rPr>
          <t>69308176</t>
        </r>
      </text>
    </comment>
    <comment ref="U2" authorId="0" shapeId="0" xr:uid="{00000000-0006-0000-0200-00000B000000}">
      <text>
        <r>
          <rPr>
            <sz val="10"/>
            <color rgb="FF000000"/>
            <rFont val="Arial"/>
            <scheme val="minor"/>
          </rPr>
          <t xml:space="preserve">70665657
</t>
        </r>
      </text>
    </comment>
    <comment ref="V2" authorId="0" shapeId="0" xr:uid="{00000000-0006-0000-0200-00000C000000}">
      <text>
        <r>
          <rPr>
            <sz val="10"/>
            <color rgb="FF000000"/>
            <rFont val="Arial"/>
            <scheme val="minor"/>
          </rPr>
          <t>70028087 e 70029317</t>
        </r>
      </text>
    </comment>
    <comment ref="W2" authorId="0" shapeId="0" xr:uid="{00000000-0006-0000-0200-00000D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X2" authorId="0" shapeId="0" xr:uid="{00000000-0006-0000-0200-00000E000000}">
      <text>
        <r>
          <rPr>
            <sz val="10"/>
            <color rgb="FF000000"/>
            <rFont val="Arial"/>
            <scheme val="minor"/>
          </rPr>
          <t>70365142</t>
        </r>
      </text>
    </comment>
    <comment ref="Y2" authorId="0" shapeId="0" xr:uid="{00000000-0006-0000-0200-00000F000000}">
      <text>
        <r>
          <rPr>
            <sz val="10"/>
            <color rgb="FF000000"/>
            <rFont val="Arial"/>
            <scheme val="minor"/>
          </rPr>
          <t>72478896</t>
        </r>
      </text>
    </comment>
    <comment ref="Z2" authorId="0" shapeId="0" xr:uid="{00000000-0006-0000-0200-000010000000}">
      <text>
        <r>
          <rPr>
            <sz val="10"/>
            <color rgb="FF000000"/>
            <rFont val="Arial"/>
            <scheme val="minor"/>
          </rPr>
          <t>73129971 (R$25.535,48) + 73130151 (1275,05)</t>
        </r>
      </text>
    </comment>
    <comment ref="AA2" authorId="0" shapeId="0" xr:uid="{00000000-0006-0000-0200-000011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B2" authorId="0" shapeId="0" xr:uid="{00000000-0006-0000-0200-000012000000}">
      <text>
        <r>
          <rPr>
            <sz val="10"/>
            <color rgb="FF000000"/>
            <rFont val="Arial"/>
            <scheme val="minor"/>
          </rPr>
          <t>72329904</t>
        </r>
      </text>
    </comment>
    <comment ref="AC2" authorId="0" shapeId="0" xr:uid="{00000000-0006-0000-0200-000013000000}">
      <text>
        <r>
          <rPr>
            <sz val="10"/>
            <color rgb="FF000000"/>
            <rFont val="Arial"/>
            <scheme val="minor"/>
          </rPr>
          <t>74805585</t>
        </r>
      </text>
    </comment>
    <comment ref="AD2" authorId="0" shapeId="0" xr:uid="{00000000-0006-0000-0200-000014000000}">
      <text>
        <r>
          <rPr>
            <sz val="10"/>
            <color rgb="FF000000"/>
            <rFont val="Arial"/>
            <scheme val="minor"/>
          </rPr>
          <t>75453630 e 75454634.</t>
        </r>
      </text>
    </comment>
    <comment ref="AE2" authorId="0" shapeId="0" xr:uid="{00000000-0006-0000-0200-000015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F2" authorId="0" shapeId="0" xr:uid="{00000000-0006-0000-0200-000016000000}">
      <text>
        <r>
          <rPr>
            <sz val="10"/>
            <color rgb="FF000000"/>
            <rFont val="Arial"/>
            <scheme val="minor"/>
          </rPr>
          <t xml:space="preserve">74368339
</t>
        </r>
      </text>
    </comment>
    <comment ref="AG2" authorId="0" shapeId="0" xr:uid="{00000000-0006-0000-0200-000017000000}">
      <text>
        <r>
          <rPr>
            <sz val="10"/>
            <color rgb="FF000000"/>
            <rFont val="Arial"/>
            <scheme val="minor"/>
          </rPr>
          <t>76586547</t>
        </r>
      </text>
    </comment>
    <comment ref="AH2" authorId="0" shapeId="0" xr:uid="{00000000-0006-0000-0200-000018000000}">
      <text>
        <r>
          <rPr>
            <sz val="10"/>
            <color rgb="FF000000"/>
            <rFont val="Arial"/>
            <scheme val="minor"/>
          </rPr>
          <t>77394825 e 77394588.</t>
        </r>
      </text>
    </comment>
    <comment ref="AI2" authorId="0" shapeId="0" xr:uid="{00000000-0006-0000-0200-000019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J2" authorId="0" shapeId="0" xr:uid="{00000000-0006-0000-0200-00001A000000}">
      <text>
        <r>
          <rPr>
            <sz val="10"/>
            <color rgb="FF000000"/>
            <rFont val="Arial"/>
            <scheme val="minor"/>
          </rPr>
          <t>76434187</t>
        </r>
      </text>
    </comment>
    <comment ref="AK2" authorId="0" shapeId="0" xr:uid="{00000000-0006-0000-0200-00001B000000}">
      <text>
        <r>
          <rPr>
            <sz val="10"/>
            <color rgb="FF000000"/>
            <rFont val="Arial"/>
            <scheme val="minor"/>
          </rPr>
          <t>78716832</t>
        </r>
      </text>
    </comment>
    <comment ref="AL2" authorId="0" shapeId="0" xr:uid="{00000000-0006-0000-0200-00001C000000}">
      <text>
        <r>
          <rPr>
            <sz val="10"/>
            <color rgb="FF000000"/>
            <rFont val="Arial"/>
            <scheme val="minor"/>
          </rPr>
          <t>79163834 e 79163961.</t>
        </r>
      </text>
    </comment>
    <comment ref="AM2" authorId="0" shapeId="0" xr:uid="{00000000-0006-0000-0200-00001D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N2" authorId="0" shapeId="0" xr:uid="{00000000-0006-0000-0200-00001E000000}">
      <text>
        <r>
          <rPr>
            <sz val="10"/>
            <color rgb="FF000000"/>
            <rFont val="Arial"/>
            <scheme val="minor"/>
          </rPr>
          <t>78463863</t>
        </r>
      </text>
    </comment>
    <comment ref="AO2" authorId="0" shapeId="0" xr:uid="{00000000-0006-0000-0200-00001F000000}">
      <text>
        <r>
          <rPr>
            <sz val="10"/>
            <color rgb="FF000000"/>
            <rFont val="Arial"/>
            <scheme val="minor"/>
          </rPr>
          <t>81110119</t>
        </r>
      </text>
    </comment>
    <comment ref="AP2" authorId="0" shapeId="0" xr:uid="{00000000-0006-0000-0200-000020000000}">
      <text>
        <r>
          <rPr>
            <sz val="10"/>
            <color rgb="FF000000"/>
            <rFont val="Arial"/>
            <scheme val="minor"/>
          </rPr>
          <t>81792459 e 81794928.</t>
        </r>
      </text>
    </comment>
    <comment ref="AQ2" authorId="0" shapeId="0" xr:uid="{00000000-0006-0000-0200-000021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R2" authorId="0" shapeId="0" xr:uid="{00000000-0006-0000-0200-000022000000}">
      <text>
        <r>
          <rPr>
            <sz val="10"/>
            <color rgb="FF000000"/>
            <rFont val="Arial"/>
            <scheme val="minor"/>
          </rPr>
          <t xml:space="preserve">80854761 (85.000,00)
</t>
        </r>
      </text>
    </comment>
    <comment ref="AS2" authorId="0" shapeId="0" xr:uid="{00000000-0006-0000-0200-000023000000}">
      <text>
        <r>
          <rPr>
            <sz val="10"/>
            <color rgb="FF000000"/>
            <rFont val="Arial"/>
            <scheme val="minor"/>
          </rPr>
          <t>82918704</t>
        </r>
      </text>
    </comment>
    <comment ref="AT2" authorId="0" shapeId="0" xr:uid="{00000000-0006-0000-0200-000024000000}">
      <text>
        <r>
          <rPr>
            <sz val="10"/>
            <color rgb="FF000000"/>
            <rFont val="Arial"/>
            <scheme val="minor"/>
          </rPr>
          <t>83410428 e 83411003</t>
        </r>
      </text>
    </comment>
    <comment ref="AU2" authorId="0" shapeId="0" xr:uid="{00000000-0006-0000-0200-000025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V2" authorId="0" shapeId="0" xr:uid="{00000000-0006-0000-0200-000026000000}">
      <text>
        <r>
          <rPr>
            <sz val="10"/>
            <color rgb="FF000000"/>
            <rFont val="Arial"/>
            <scheme val="minor"/>
          </rPr>
          <t>(82684941) - PORTARIA CONJUNTA FAPERJ/SEPLAG Nº701, DE 26/07/2024 (7.772,24) + 82719587</t>
        </r>
      </text>
    </comment>
    <comment ref="AW2" authorId="0" shapeId="0" xr:uid="{00000000-0006-0000-0200-000027000000}">
      <text>
        <r>
          <rPr>
            <sz val="10"/>
            <color rgb="FF000000"/>
            <rFont val="Arial"/>
            <scheme val="minor"/>
          </rPr>
          <t xml:space="preserve">85479520 - 31112,64 
</t>
        </r>
      </text>
    </comment>
    <comment ref="AX2" authorId="0" shapeId="0" xr:uid="{00000000-0006-0000-0200-000028000000}">
      <text>
        <r>
          <rPr>
            <sz val="10"/>
            <color rgb="FF000000"/>
            <rFont val="Arial"/>
            <scheme val="minor"/>
          </rPr>
          <t>86317364 e 86318139</t>
        </r>
      </text>
    </comment>
    <comment ref="AY2" authorId="0" shapeId="0" xr:uid="{00000000-0006-0000-0200-000029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Z2" authorId="0" shapeId="0" xr:uid="{00000000-0006-0000-0200-00002A000000}">
      <text>
        <r>
          <rPr>
            <sz val="10"/>
            <color rgb="FF000000"/>
            <rFont val="Arial"/>
            <scheme val="minor"/>
          </rPr>
          <t xml:space="preserve">45.000,00 outubro (82719587) - PORTARIA CONJUNTA FAPERJ/SEPLAG Nº701, DE 26/07/2024 + </t>
        </r>
      </text>
    </comment>
    <comment ref="BA2" authorId="0" shapeId="0" xr:uid="{00000000-0006-0000-0200-00002B000000}">
      <text>
        <r>
          <rPr>
            <sz val="10"/>
            <color rgb="FF000000"/>
            <rFont val="Arial"/>
            <scheme val="minor"/>
          </rPr>
          <t>87289946</t>
        </r>
      </text>
    </comment>
    <comment ref="BB2" authorId="0" shapeId="0" xr:uid="{00000000-0006-0000-0200-00002C000000}">
      <text>
        <r>
          <rPr>
            <sz val="10"/>
            <color rgb="FF000000"/>
            <rFont val="Arial"/>
            <scheme val="minor"/>
          </rPr>
          <t>87755813 e 87755526</t>
        </r>
      </text>
    </comment>
    <comment ref="BC2" authorId="0" shapeId="0" xr:uid="{00000000-0006-0000-0200-00002D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BD2" authorId="0" shapeId="0" xr:uid="{00000000-0006-0000-0200-00002E000000}">
      <text>
        <r>
          <rPr>
            <sz val="10"/>
            <color rgb="FF000000"/>
            <rFont val="Arial"/>
            <scheme val="minor"/>
          </rPr>
          <t>85806597</t>
        </r>
      </text>
    </comment>
    <comment ref="BE2" authorId="0" shapeId="0" xr:uid="{00000000-0006-0000-0200-00002F000000}">
      <text>
        <r>
          <rPr>
            <sz val="10"/>
            <color rgb="FF000000"/>
            <rFont val="Arial"/>
            <scheme val="minor"/>
          </rPr>
          <t xml:space="preserve">89022472
</t>
        </r>
      </text>
    </comment>
    <comment ref="BF2" authorId="0" shapeId="0" xr:uid="{00000000-0006-0000-0200-000030000000}">
      <text>
        <r>
          <rPr>
            <sz val="10"/>
            <color rgb="FF000000"/>
            <rFont val="Arial"/>
            <scheme val="minor"/>
          </rPr>
          <t xml:space="preserve">89647252 e 89648074
</t>
        </r>
      </text>
    </comment>
    <comment ref="BG2" authorId="0" shapeId="0" xr:uid="{00000000-0006-0000-0200-000031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BH2" authorId="0" shapeId="0" xr:uid="{00000000-0006-0000-0200-000032000000}">
      <text>
        <r>
          <rPr>
            <sz val="10"/>
            <color rgb="FF000000"/>
            <rFont val="Arial"/>
            <scheme val="minor"/>
          </rPr>
          <t>85806597</t>
        </r>
      </text>
    </comment>
    <comment ref="BI2" authorId="0" shapeId="0" xr:uid="{00000000-0006-0000-0200-000033000000}">
      <text>
        <r>
          <rPr>
            <sz val="10"/>
            <color rgb="FF000000"/>
            <rFont val="Arial"/>
            <scheme val="minor"/>
          </rPr>
          <t xml:space="preserve">89030074
</t>
        </r>
      </text>
    </comment>
    <comment ref="BJ2" authorId="0" shapeId="0" xr:uid="{00000000-0006-0000-0200-000034000000}">
      <text>
        <r>
          <rPr>
            <sz val="10"/>
            <color rgb="FF000000"/>
            <rFont val="Arial"/>
            <scheme val="minor"/>
          </rPr>
          <t xml:space="preserve">89754039 e  89749286
</t>
        </r>
      </text>
    </comment>
    <comment ref="D3" authorId="0" shapeId="0" xr:uid="{00000000-0006-0000-0200-000035000000}">
      <text>
        <r>
          <rPr>
            <sz val="10"/>
            <color rgb="FF000000"/>
            <rFont val="Arial"/>
            <scheme val="minor"/>
          </rPr>
          <t>38986194</t>
        </r>
      </text>
    </comment>
    <comment ref="E3" authorId="0" shapeId="0" xr:uid="{00000000-0006-0000-0200-000036000000}">
      <text>
        <r>
          <rPr>
            <sz val="10"/>
            <color rgb="FF000000"/>
            <rFont val="Arial"/>
            <scheme val="minor"/>
          </rPr>
          <t>38927972</t>
        </r>
      </text>
    </comment>
    <comment ref="F3" authorId="0" shapeId="0" xr:uid="{00000000-0006-0000-0200-000037000000}">
      <text>
        <r>
          <rPr>
            <sz val="10"/>
            <color rgb="FF000000"/>
            <rFont val="Arial"/>
            <scheme val="minor"/>
          </rPr>
          <t>39466921</t>
        </r>
      </text>
    </comment>
    <comment ref="G3" authorId="0" shapeId="0" xr:uid="{00000000-0006-0000-0200-000038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H3" authorId="0" shapeId="0" xr:uid="{00000000-0006-0000-0200-000039000000}">
      <text>
        <r>
          <rPr>
            <sz val="10"/>
            <color rgb="FF000000"/>
            <rFont val="Arial"/>
            <scheme val="minor"/>
          </rPr>
          <t xml:space="preserve">CONTRATO DE 12 MESES
</t>
        </r>
      </text>
    </comment>
    <comment ref="I3" authorId="0" shapeId="0" xr:uid="{00000000-0006-0000-0200-00003A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J3" authorId="0" shapeId="0" xr:uid="{00000000-0006-0000-0200-00003B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M3" authorId="0" shapeId="0" xr:uid="{00000000-0006-0000-0200-00003C000000}">
      <text>
        <r>
          <rPr>
            <sz val="10"/>
            <color rgb="FF000000"/>
            <rFont val="Arial"/>
            <scheme val="minor"/>
          </rPr>
          <t>59104173</t>
        </r>
      </text>
    </comment>
    <comment ref="O3" authorId="0" shapeId="0" xr:uid="{00000000-0006-0000-0200-00003D000000}">
      <text>
        <r>
          <rPr>
            <sz val="10"/>
            <color rgb="FF000000"/>
            <rFont val="Arial"/>
            <scheme val="minor"/>
          </rPr>
          <t>67210234</t>
        </r>
      </text>
    </comment>
    <comment ref="P3" authorId="0" shapeId="0" xr:uid="{00000000-0006-0000-0200-00003E000000}">
      <text>
        <r>
          <rPr>
            <sz val="10"/>
            <color rgb="FF000000"/>
            <rFont val="Arial"/>
            <scheme val="minor"/>
          </rPr>
          <t xml:space="preserve">67392603
</t>
        </r>
      </text>
    </comment>
    <comment ref="Q3" authorId="0" shapeId="0" xr:uid="{00000000-0006-0000-0200-00003F000000}">
      <text>
        <r>
          <rPr>
            <sz val="10"/>
            <color rgb="FF000000"/>
            <rFont val="Arial"/>
            <scheme val="minor"/>
          </rPr>
          <t>69125759</t>
        </r>
      </text>
    </comment>
    <comment ref="R3" authorId="0" shapeId="0" xr:uid="{00000000-0006-0000-0200-000040000000}">
      <text>
        <r>
          <rPr>
            <sz val="10"/>
            <color rgb="FF000000"/>
            <rFont val="Arial"/>
            <scheme val="minor"/>
          </rPr>
          <t>70029865</t>
        </r>
      </text>
    </comment>
    <comment ref="S3" authorId="0" shapeId="0" xr:uid="{00000000-0006-0000-0200-000041000000}">
      <text>
        <r>
          <rPr>
            <sz val="10"/>
            <color rgb="FF000000"/>
            <rFont val="Arial"/>
            <scheme val="minor"/>
          </rPr>
          <t>69131189</t>
        </r>
      </text>
    </comment>
    <comment ref="T3" authorId="0" shapeId="0" xr:uid="{00000000-0006-0000-0200-000042000000}">
      <text>
        <r>
          <rPr>
            <sz val="10"/>
            <color rgb="FF000000"/>
            <rFont val="Arial"/>
            <scheme val="minor"/>
          </rPr>
          <t>69131189</t>
        </r>
      </text>
    </comment>
    <comment ref="U3" authorId="0" shapeId="0" xr:uid="{00000000-0006-0000-0200-000043000000}">
      <text>
        <r>
          <rPr>
            <sz val="10"/>
            <color rgb="FF000000"/>
            <rFont val="Arial"/>
            <scheme val="minor"/>
          </rPr>
          <t>72227548</t>
        </r>
      </text>
    </comment>
    <comment ref="V3" authorId="0" shapeId="0" xr:uid="{00000000-0006-0000-0200-000044000000}">
      <text>
        <r>
          <rPr>
            <sz val="10"/>
            <color rgb="FF000000"/>
            <rFont val="Arial"/>
            <scheme val="minor"/>
          </rPr>
          <t>72227548</t>
        </r>
      </text>
    </comment>
    <comment ref="W3" authorId="0" shapeId="0" xr:uid="{00000000-0006-0000-0200-000045000000}">
      <text>
        <r>
          <rPr>
            <sz val="10"/>
            <color rgb="FF000000"/>
            <rFont val="Arial"/>
            <scheme val="minor"/>
          </rPr>
          <t>67210234</t>
        </r>
      </text>
    </comment>
    <comment ref="X3" authorId="0" shapeId="0" xr:uid="{00000000-0006-0000-0200-000046000000}">
      <text>
        <r>
          <rPr>
            <sz val="10"/>
            <color rgb="FF000000"/>
            <rFont val="Arial"/>
            <scheme val="minor"/>
          </rPr>
          <t>70276652</t>
        </r>
      </text>
    </comment>
    <comment ref="Y3" authorId="0" shapeId="0" xr:uid="{00000000-0006-0000-0200-000047000000}">
      <text>
        <r>
          <rPr>
            <sz val="10"/>
            <color rgb="FF000000"/>
            <rFont val="Arial"/>
            <scheme val="minor"/>
          </rPr>
          <t>72551523</t>
        </r>
      </text>
    </comment>
    <comment ref="Z3" authorId="0" shapeId="0" xr:uid="{00000000-0006-0000-0200-000048000000}">
      <text>
        <r>
          <rPr>
            <sz val="10"/>
            <color rgb="FF000000"/>
            <rFont val="Arial"/>
            <scheme val="minor"/>
          </rPr>
          <t xml:space="preserve">73253390 </t>
        </r>
      </text>
    </comment>
    <comment ref="AB3" authorId="0" shapeId="0" xr:uid="{00000000-0006-0000-0200-000049000000}">
      <text>
        <r>
          <rPr>
            <sz val="10"/>
            <color rgb="FF000000"/>
            <rFont val="Arial"/>
            <scheme val="minor"/>
          </rPr>
          <t>72288164</t>
        </r>
      </text>
    </comment>
    <comment ref="AC3" authorId="0" shapeId="0" xr:uid="{00000000-0006-0000-0200-00004A000000}">
      <text>
        <r>
          <rPr>
            <sz val="10"/>
            <color rgb="FF000000"/>
            <rFont val="Arial"/>
            <scheme val="minor"/>
          </rPr>
          <t>75268780</t>
        </r>
      </text>
    </comment>
    <comment ref="AD3" authorId="0" shapeId="0" xr:uid="{00000000-0006-0000-0200-00004B000000}">
      <text>
        <r>
          <rPr>
            <sz val="10"/>
            <color rgb="FF000000"/>
            <rFont val="Arial"/>
            <scheme val="minor"/>
          </rPr>
          <t>76812223</t>
        </r>
      </text>
    </comment>
    <comment ref="AE3" authorId="0" shapeId="0" xr:uid="{00000000-0006-0000-0200-00004C000000}">
      <text>
        <r>
          <rPr>
            <sz val="10"/>
            <color rgb="FF000000"/>
            <rFont val="Arial"/>
            <scheme val="minor"/>
          </rPr>
          <t>67210234</t>
        </r>
      </text>
    </comment>
    <comment ref="AG3" authorId="0" shapeId="0" xr:uid="{00000000-0006-0000-0200-00004D000000}">
      <text>
        <r>
          <rPr>
            <sz val="10"/>
            <color rgb="FF000000"/>
            <rFont val="Arial"/>
            <scheme val="minor"/>
          </rPr>
          <t>78052098</t>
        </r>
      </text>
    </comment>
    <comment ref="AH3" authorId="0" shapeId="0" xr:uid="{00000000-0006-0000-0200-00004E000000}">
      <text>
        <r>
          <rPr>
            <sz val="10"/>
            <color rgb="FF000000"/>
            <rFont val="Arial"/>
            <scheme val="minor"/>
          </rPr>
          <t>78991126</t>
        </r>
      </text>
    </comment>
    <comment ref="AJ3" authorId="0" shapeId="0" xr:uid="{00000000-0006-0000-0200-00004F000000}">
      <text>
        <r>
          <rPr>
            <sz val="10"/>
            <color rgb="FF000000"/>
            <rFont val="Arial"/>
            <scheme val="minor"/>
          </rPr>
          <t>76744636</t>
        </r>
      </text>
    </comment>
    <comment ref="AK3" authorId="0" shapeId="0" xr:uid="{00000000-0006-0000-0200-000050000000}">
      <text>
        <r>
          <rPr>
            <sz val="10"/>
            <color rgb="FF000000"/>
            <rFont val="Arial"/>
            <scheme val="minor"/>
          </rPr>
          <t>79663772</t>
        </r>
      </text>
    </comment>
    <comment ref="AL3" authorId="0" shapeId="0" xr:uid="{00000000-0006-0000-0200-000051000000}">
      <text>
        <r>
          <rPr>
            <sz val="10"/>
            <color rgb="FF000000"/>
            <rFont val="Arial"/>
            <scheme val="minor"/>
          </rPr>
          <t>80263996</t>
        </r>
      </text>
    </comment>
    <comment ref="AN3" authorId="0" shapeId="0" xr:uid="{00000000-0006-0000-0200-000052000000}">
      <text>
        <r>
          <rPr>
            <sz val="10"/>
            <color rgb="FF000000"/>
            <rFont val="Arial"/>
            <scheme val="minor"/>
          </rPr>
          <t>78094138</t>
        </r>
      </text>
    </comment>
    <comment ref="AO3" authorId="0" shapeId="0" xr:uid="{00000000-0006-0000-0200-000053000000}">
      <text>
        <r>
          <rPr>
            <sz val="10"/>
            <color rgb="FF000000"/>
            <rFont val="Arial"/>
            <scheme val="minor"/>
          </rPr>
          <t>81501689</t>
        </r>
      </text>
    </comment>
    <comment ref="AP3" authorId="0" shapeId="0" xr:uid="{00000000-0006-0000-0200-000054000000}">
      <text>
        <r>
          <rPr>
            <sz val="10"/>
            <color rgb="FF000000"/>
            <rFont val="Arial"/>
            <scheme val="minor"/>
          </rPr>
          <t>82794062</t>
        </r>
      </text>
    </comment>
    <comment ref="AR3" authorId="0" shapeId="0" xr:uid="{00000000-0006-0000-0200-000055000000}">
      <text>
        <r>
          <rPr>
            <sz val="10"/>
            <color rgb="FF000000"/>
            <rFont val="Arial"/>
            <scheme val="minor"/>
          </rPr>
          <t>80408290</t>
        </r>
      </text>
    </comment>
    <comment ref="AS3" authorId="0" shapeId="0" xr:uid="{00000000-0006-0000-0200-000056000000}">
      <text>
        <r>
          <rPr>
            <sz val="10"/>
            <color rgb="FF000000"/>
            <rFont val="Arial"/>
            <scheme val="minor"/>
          </rPr>
          <t>83441035</t>
        </r>
      </text>
    </comment>
    <comment ref="AT3" authorId="0" shapeId="0" xr:uid="{00000000-0006-0000-0200-000057000000}">
      <text>
        <r>
          <rPr>
            <sz val="10"/>
            <color rgb="FF000000"/>
            <rFont val="Arial"/>
            <scheme val="minor"/>
          </rPr>
          <t>Ordem Bancária - 2024OB01241 (84414803)</t>
        </r>
      </text>
    </comment>
    <comment ref="AU3" authorId="0" shapeId="0" xr:uid="{00000000-0006-0000-0200-000058000000}">
      <text>
        <r>
          <rPr>
            <sz val="10"/>
            <color rgb="FF000000"/>
            <rFont val="Arial"/>
            <scheme val="minor"/>
          </rPr>
          <t xml:space="preserve">7  dias do valor de R$ 
21 dias do valor de R$ </t>
        </r>
      </text>
    </comment>
    <comment ref="AV3" authorId="0" shapeId="0" xr:uid="{00000000-0006-0000-0200-000059000000}">
      <text>
        <r>
          <rPr>
            <sz val="10"/>
            <color rgb="FF000000"/>
            <rFont val="Arial"/>
            <scheme val="minor"/>
          </rPr>
          <t>83505832</t>
        </r>
      </text>
    </comment>
    <comment ref="AW3" authorId="0" shapeId="0" xr:uid="{00000000-0006-0000-0200-00005A000000}">
      <text>
        <r>
          <rPr>
            <sz val="10"/>
            <color rgb="FF000000"/>
            <rFont val="Arial"/>
            <scheme val="minor"/>
          </rPr>
          <t>31112,64 - 87012171
6543,14 - Aguardando Liquidação</t>
        </r>
      </text>
    </comment>
    <comment ref="AX3" authorId="0" shapeId="0" xr:uid="{00000000-0006-0000-0200-00005B000000}">
      <text>
        <r>
          <rPr>
            <sz val="10"/>
            <color rgb="FF000000"/>
            <rFont val="Arial"/>
            <scheme val="minor"/>
          </rPr>
          <t>31112,64 - 87370130 
6543,14 - Aguardando Execução</t>
        </r>
      </text>
    </comment>
    <comment ref="AY3" authorId="0" shapeId="0" xr:uid="{00000000-0006-0000-0200-00005C000000}">
      <text>
        <r>
          <rPr>
            <sz val="10"/>
            <color rgb="FF000000"/>
            <rFont val="Arial"/>
            <scheme val="minor"/>
          </rPr>
          <t>82604721</t>
        </r>
      </text>
    </comment>
    <comment ref="AZ3" authorId="0" shapeId="0" xr:uid="{00000000-0006-0000-0200-00005D000000}">
      <text>
        <r>
          <rPr>
            <sz val="10"/>
            <color rgb="FF000000"/>
            <rFont val="Arial"/>
            <scheme val="minor"/>
          </rPr>
          <t>84716661
85189071</t>
        </r>
      </text>
    </comment>
    <comment ref="BA3" authorId="0" shapeId="0" xr:uid="{00000000-0006-0000-0200-00005E000000}">
      <text>
        <r>
          <rPr>
            <sz val="10"/>
            <color rgb="FF000000"/>
            <rFont val="Arial"/>
            <scheme val="minor"/>
          </rPr>
          <t>89351817</t>
        </r>
      </text>
    </comment>
    <comment ref="BB3" authorId="0" shapeId="0" xr:uid="{00000000-0006-0000-0200-00005F000000}">
      <text>
        <r>
          <rPr>
            <sz val="10"/>
            <color rgb="FF000000"/>
            <rFont val="Arial"/>
            <scheme val="minor"/>
          </rPr>
          <t>89656894</t>
        </r>
      </text>
    </comment>
    <comment ref="BD3" authorId="0" shapeId="0" xr:uid="{00000000-0006-0000-0200-000060000000}">
      <text>
        <r>
          <rPr>
            <sz val="10"/>
            <color rgb="FF000000"/>
            <rFont val="Arial"/>
            <scheme val="minor"/>
          </rPr>
          <t xml:space="preserve">85109942
</t>
        </r>
      </text>
    </comment>
    <comment ref="BE3" authorId="0" shapeId="0" xr:uid="{00000000-0006-0000-0200-000061000000}">
      <text>
        <r>
          <rPr>
            <sz val="10"/>
            <color rgb="FF000000"/>
            <rFont val="Arial"/>
            <scheme val="minor"/>
          </rPr>
          <t>Aguardando Liquidação</t>
        </r>
      </text>
    </comment>
    <comment ref="BF3" authorId="0" shapeId="0" xr:uid="{00000000-0006-0000-0200-000062000000}">
      <text>
        <r>
          <rPr>
            <sz val="10"/>
            <color rgb="FF000000"/>
            <rFont val="Arial"/>
            <scheme val="minor"/>
          </rPr>
          <t>Aguardando Execução</t>
        </r>
      </text>
    </comment>
    <comment ref="BH3" authorId="0" shapeId="0" xr:uid="{00000000-0006-0000-0200-000063000000}">
      <text>
        <r>
          <rPr>
            <sz val="10"/>
            <color rgb="FF000000"/>
            <rFont val="Arial"/>
            <scheme val="minor"/>
          </rPr>
          <t xml:space="preserve">85109942
</t>
        </r>
      </text>
    </comment>
    <comment ref="BI3" authorId="0" shapeId="0" xr:uid="{00000000-0006-0000-0200-000064000000}">
      <text>
        <r>
          <rPr>
            <sz val="10"/>
            <color rgb="FF000000"/>
            <rFont val="Arial"/>
            <scheme val="minor"/>
          </rPr>
          <t>90193132</t>
        </r>
      </text>
    </comment>
    <comment ref="BJ3" authorId="0" shapeId="0" xr:uid="{00000000-0006-0000-0200-000065000000}">
      <text>
        <r>
          <rPr>
            <sz val="10"/>
            <color rgb="FF000000"/>
            <rFont val="Arial"/>
            <scheme val="minor"/>
          </rPr>
          <t>90203614 - PD
Aguardando OB</t>
        </r>
      </text>
    </comment>
    <comment ref="D4" authorId="0" shapeId="0" xr:uid="{00000000-0006-0000-0200-000066000000}">
      <text>
        <r>
          <rPr>
            <sz val="10"/>
            <color rgb="FF000000"/>
            <rFont val="Arial"/>
            <scheme val="minor"/>
          </rPr>
          <t>53976430</t>
        </r>
      </text>
    </comment>
    <comment ref="E4" authorId="0" shapeId="0" xr:uid="{00000000-0006-0000-0200-000067000000}">
      <text>
        <r>
          <rPr>
            <sz val="10"/>
            <color rgb="FF000000"/>
            <rFont val="Arial"/>
            <scheme val="minor"/>
          </rPr>
          <t>55265326</t>
        </r>
      </text>
    </comment>
    <comment ref="F4" authorId="0" shapeId="0" xr:uid="{00000000-0006-0000-0200-000068000000}">
      <text>
        <r>
          <rPr>
            <sz val="10"/>
            <color rgb="FF000000"/>
            <rFont val="Arial"/>
            <scheme val="minor"/>
          </rPr>
          <t>55261730</t>
        </r>
      </text>
    </comment>
    <comment ref="G4" authorId="0" shapeId="0" xr:uid="{00000000-0006-0000-0200-000069000000}">
      <text>
        <r>
          <rPr>
            <sz val="10"/>
            <color rgb="FF000000"/>
            <rFont val="Arial"/>
            <scheme val="minor"/>
          </rPr>
          <t>51866216</t>
        </r>
      </text>
    </comment>
    <comment ref="H4" authorId="0" shapeId="0" xr:uid="{00000000-0006-0000-0200-00006A00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I4" authorId="0" shapeId="0" xr:uid="{00000000-0006-0000-0200-00006B000000}">
      <text>
        <r>
          <rPr>
            <sz val="10"/>
            <color rgb="FF000000"/>
            <rFont val="Arial"/>
            <scheme val="minor"/>
          </rPr>
          <t>53976430</t>
        </r>
      </text>
    </comment>
    <comment ref="O4" authorId="0" shapeId="0" xr:uid="{00000000-0006-0000-0200-00006C000000}">
      <text>
        <r>
          <rPr>
            <sz val="10"/>
            <color rgb="FF000000"/>
            <rFont val="Arial"/>
            <scheme val="minor"/>
          </rPr>
          <t>67282724</t>
        </r>
      </text>
    </comment>
    <comment ref="P4" authorId="0" shapeId="0" xr:uid="{00000000-0006-0000-0200-00006D000000}">
      <text>
        <r>
          <rPr>
            <sz val="10"/>
            <color rgb="FF000000"/>
            <rFont val="Arial"/>
            <scheme val="minor"/>
          </rPr>
          <t>67629372</t>
        </r>
      </text>
    </comment>
    <comment ref="Q4" authorId="0" shapeId="0" xr:uid="{00000000-0006-0000-0200-00006E000000}">
      <text>
        <r>
          <rPr>
            <sz val="10"/>
            <color rgb="FF000000"/>
            <rFont val="Arial"/>
            <scheme val="minor"/>
          </rPr>
          <t>71467796</t>
        </r>
      </text>
    </comment>
    <comment ref="R4" authorId="0" shapeId="0" xr:uid="{00000000-0006-0000-0200-00006F000000}">
      <text>
        <r>
          <rPr>
            <sz val="10"/>
            <color rgb="FF000000"/>
            <rFont val="Arial"/>
            <scheme val="minor"/>
          </rPr>
          <t>72324292</t>
        </r>
      </text>
    </comment>
    <comment ref="S4" authorId="0" shapeId="0" xr:uid="{00000000-0006-0000-0200-000070000000}">
      <text>
        <r>
          <rPr>
            <sz val="10"/>
            <color rgb="FF000000"/>
            <rFont val="Arial"/>
            <scheme val="minor"/>
          </rPr>
          <t>67282724</t>
        </r>
      </text>
    </comment>
    <comment ref="T4" authorId="0" shapeId="0" xr:uid="{00000000-0006-0000-0200-000071000000}">
      <text>
        <r>
          <rPr>
            <sz val="10"/>
            <color rgb="FF000000"/>
            <rFont val="Arial"/>
            <scheme val="minor"/>
          </rPr>
          <t>69457949</t>
        </r>
      </text>
    </comment>
    <comment ref="U4" authorId="0" shapeId="0" xr:uid="{00000000-0006-0000-0200-000072000000}">
      <text>
        <r>
          <rPr>
            <sz val="10"/>
            <color rgb="FF000000"/>
            <rFont val="Arial"/>
            <scheme val="minor"/>
          </rPr>
          <t>71459270</t>
        </r>
      </text>
    </comment>
    <comment ref="V4" authorId="0" shapeId="0" xr:uid="{00000000-0006-0000-0200-000073000000}">
      <text>
        <r>
          <rPr>
            <sz val="10"/>
            <color rgb="FF000000"/>
            <rFont val="Arial"/>
            <scheme val="minor"/>
          </rPr>
          <t>72322450</t>
        </r>
      </text>
    </comment>
    <comment ref="W4" authorId="0" shapeId="0" xr:uid="{00000000-0006-0000-0200-000074000000}">
      <text>
        <r>
          <rPr>
            <sz val="10"/>
            <color rgb="FF000000"/>
            <rFont val="Arial"/>
            <scheme val="minor"/>
          </rPr>
          <t>70530450 (R$3.000) e 70920575 (R$17.000)</t>
        </r>
      </text>
    </comment>
    <comment ref="X4" authorId="0" shapeId="0" xr:uid="{00000000-0006-0000-0200-000075000000}">
      <text>
        <r>
          <rPr>
            <sz val="10"/>
            <color rgb="FF000000"/>
            <rFont val="Arial"/>
            <scheme val="minor"/>
          </rPr>
          <t>70485701 (R$ 3.000,00) 70920575 (R$ 32.000,00)</t>
        </r>
      </text>
    </comment>
    <comment ref="Y4" authorId="0" shapeId="0" xr:uid="{00000000-0006-0000-0200-000076000000}">
      <text>
        <r>
          <rPr>
            <sz val="10"/>
            <color rgb="FF000000"/>
            <rFont val="Arial"/>
            <scheme val="minor"/>
          </rPr>
          <t>76950109</t>
        </r>
      </text>
    </comment>
    <comment ref="Z4" authorId="0" shapeId="0" xr:uid="{00000000-0006-0000-0200-000077000000}">
      <text>
        <r>
          <rPr>
            <sz val="10"/>
            <color rgb="FF000000"/>
            <rFont val="Arial"/>
            <scheme val="minor"/>
          </rPr>
          <t>77903920</t>
        </r>
      </text>
    </comment>
    <comment ref="AA4" authorId="0" shapeId="0" xr:uid="{00000000-0006-0000-0200-000078000000}">
      <text>
        <r>
          <rPr>
            <sz val="10"/>
            <color rgb="FF000000"/>
            <rFont val="Arial"/>
            <scheme val="minor"/>
          </rPr>
          <t>70920575</t>
        </r>
      </text>
    </comment>
    <comment ref="AC4" authorId="0" shapeId="0" xr:uid="{00000000-0006-0000-0200-000079000000}">
      <text>
        <r>
          <rPr>
            <sz val="10"/>
            <color rgb="FF000000"/>
            <rFont val="Arial"/>
            <scheme val="minor"/>
          </rPr>
          <t>76975801</t>
        </r>
      </text>
    </comment>
    <comment ref="AD4" authorId="0" shapeId="0" xr:uid="{00000000-0006-0000-0200-00007A000000}">
      <text>
        <r>
          <rPr>
            <sz val="10"/>
            <color rgb="FF000000"/>
            <rFont val="Arial"/>
            <scheme val="minor"/>
          </rPr>
          <t>77900750</t>
        </r>
      </text>
    </comment>
    <comment ref="AE4" authorId="0" shapeId="0" xr:uid="{00000000-0006-0000-0200-00007B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F4" authorId="0" shapeId="0" xr:uid="{00000000-0006-0000-0200-00007C000000}">
      <text>
        <r>
          <rPr>
            <sz val="10"/>
            <color rgb="FF000000"/>
            <rFont val="Arial"/>
            <scheme val="minor"/>
          </rPr>
          <t>74075648</t>
        </r>
      </text>
    </comment>
    <comment ref="AG4" authorId="0" shapeId="0" xr:uid="{00000000-0006-0000-0200-00007D000000}">
      <text>
        <r>
          <rPr>
            <sz val="10"/>
            <color rgb="FF000000"/>
            <rFont val="Arial"/>
            <scheme val="minor"/>
          </rPr>
          <t>76975063</t>
        </r>
      </text>
    </comment>
    <comment ref="AH4" authorId="0" shapeId="0" xr:uid="{00000000-0006-0000-0200-00007E000000}">
      <text>
        <r>
          <rPr>
            <sz val="10"/>
            <color rgb="FF000000"/>
            <rFont val="Arial"/>
            <scheme val="minor"/>
          </rPr>
          <t>77897146</t>
        </r>
      </text>
    </comment>
    <comment ref="AI4" authorId="0" shapeId="0" xr:uid="{00000000-0006-0000-0200-00007F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J4" authorId="0" shapeId="0" xr:uid="{00000000-0006-0000-0200-000080000000}">
      <text>
        <r>
          <rPr>
            <sz val="10"/>
            <color rgb="FF000000"/>
            <rFont val="Arial"/>
            <scheme val="minor"/>
          </rPr>
          <t>76746463</t>
        </r>
      </text>
    </comment>
    <comment ref="AK4" authorId="0" shapeId="0" xr:uid="{00000000-0006-0000-0200-000081000000}">
      <text>
        <r>
          <rPr>
            <sz val="10"/>
            <color rgb="FF000000"/>
            <rFont val="Arial"/>
            <scheme val="minor"/>
          </rPr>
          <t>78828765</t>
        </r>
      </text>
    </comment>
    <comment ref="AL4" authorId="0" shapeId="0" xr:uid="{00000000-0006-0000-0200-000082000000}">
      <text>
        <r>
          <rPr>
            <sz val="10"/>
            <color rgb="FF000000"/>
            <rFont val="Arial"/>
            <scheme val="minor"/>
          </rPr>
          <t>78828765</t>
        </r>
      </text>
    </comment>
    <comment ref="AM4" authorId="0" shapeId="0" xr:uid="{00000000-0006-0000-0200-000083000000}">
      <text>
        <r>
          <rPr>
            <sz val="10"/>
            <color rgb="FF000000"/>
            <rFont val="Arial"/>
            <scheme val="minor"/>
          </rPr>
          <t xml:space="preserve">70530450
</t>
        </r>
      </text>
    </comment>
    <comment ref="AO4" authorId="0" shapeId="0" xr:uid="{00000000-0006-0000-0200-000084000000}">
      <text>
        <r>
          <rPr>
            <sz val="10"/>
            <color rgb="FF000000"/>
            <rFont val="Arial"/>
            <scheme val="minor"/>
          </rPr>
          <t>81965383</t>
        </r>
      </text>
    </comment>
    <comment ref="AP4" authorId="0" shapeId="0" xr:uid="{00000000-0006-0000-0200-000085000000}">
      <text>
        <r>
          <rPr>
            <sz val="10"/>
            <color rgb="FF000000"/>
            <rFont val="Arial"/>
            <scheme val="minor"/>
          </rPr>
          <t xml:space="preserve">83006290
</t>
        </r>
      </text>
    </comment>
    <comment ref="AQ4" authorId="0" shapeId="0" xr:uid="{00000000-0006-0000-0200-000086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S4" authorId="0" shapeId="0" xr:uid="{00000000-0006-0000-0200-000087000000}">
      <text>
        <r>
          <rPr>
            <sz val="10"/>
            <color rgb="FF000000"/>
            <rFont val="Arial"/>
            <scheme val="minor"/>
          </rPr>
          <t xml:space="preserve">84459820
</t>
        </r>
      </text>
    </comment>
    <comment ref="AT4" authorId="0" shapeId="0" xr:uid="{00000000-0006-0000-0200-000088000000}">
      <text>
        <r>
          <rPr>
            <sz val="10"/>
            <color rgb="FF000000"/>
            <rFont val="Arial"/>
            <scheme val="minor"/>
          </rPr>
          <t xml:space="preserve">85348035
</t>
        </r>
      </text>
    </comment>
    <comment ref="AU4" authorId="0" shapeId="0" xr:uid="{00000000-0006-0000-0200-000089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W4" authorId="0" shapeId="0" xr:uid="{00000000-0006-0000-0200-00008A000000}">
      <text>
        <r>
          <rPr>
            <sz val="10"/>
            <color rgb="FF000000"/>
            <rFont val="Arial"/>
            <scheme val="minor"/>
          </rPr>
          <t>87501327</t>
        </r>
      </text>
    </comment>
    <comment ref="AX4" authorId="0" shapeId="0" xr:uid="{00000000-0006-0000-0200-00008B000000}">
      <text>
        <r>
          <rPr>
            <sz val="10"/>
            <color rgb="FF000000"/>
            <rFont val="Arial"/>
            <scheme val="minor"/>
          </rPr>
          <t>88483942</t>
        </r>
      </text>
    </comment>
    <comment ref="AY4" authorId="0" shapeId="0" xr:uid="{00000000-0006-0000-0200-00008C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BA4" authorId="0" shapeId="0" xr:uid="{00000000-0006-0000-0200-00008D000000}">
      <text>
        <r>
          <rPr>
            <sz val="10"/>
            <color rgb="FF000000"/>
            <rFont val="Arial"/>
            <scheme val="minor"/>
          </rPr>
          <t>90031492</t>
        </r>
      </text>
    </comment>
    <comment ref="BB4" authorId="0" shapeId="0" xr:uid="{00000000-0006-0000-0200-00008E000000}">
      <text>
        <r>
          <rPr>
            <sz val="10"/>
            <color rgb="FF000000"/>
            <rFont val="Arial"/>
            <scheme val="minor"/>
          </rPr>
          <t>90460705</t>
        </r>
      </text>
    </comment>
    <comment ref="BC4" authorId="0" shapeId="0" xr:uid="{00000000-0006-0000-0200-00008F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BD4" authorId="0" shapeId="0" xr:uid="{00000000-0006-0000-0200-000090000000}">
      <text>
        <r>
          <rPr>
            <sz val="10"/>
            <color rgb="FF000000"/>
            <rFont val="Arial"/>
            <scheme val="minor"/>
          </rPr>
          <t>85106017</t>
        </r>
      </text>
    </comment>
    <comment ref="BE4" authorId="0" shapeId="0" xr:uid="{00000000-0006-0000-0200-000091000000}">
      <text>
        <r>
          <rPr>
            <sz val="10"/>
            <color rgb="FF000000"/>
            <rFont val="Arial"/>
            <scheme val="minor"/>
          </rPr>
          <t>90400326</t>
        </r>
      </text>
    </comment>
    <comment ref="BF4" authorId="0" shapeId="0" xr:uid="{00000000-0006-0000-0200-000092000000}">
      <text>
        <r>
          <rPr>
            <sz val="10"/>
            <color rgb="FF000000"/>
            <rFont val="Arial"/>
            <scheme val="minor"/>
          </rPr>
          <t>90400326</t>
        </r>
      </text>
    </comment>
    <comment ref="BG4" authorId="0" shapeId="0" xr:uid="{00000000-0006-0000-0200-000093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BH4" authorId="0" shapeId="0" xr:uid="{00000000-0006-0000-0200-000094000000}">
      <text>
        <r>
          <rPr>
            <sz val="10"/>
            <color rgb="FF000000"/>
            <rFont val="Arial"/>
            <scheme val="minor"/>
          </rPr>
          <t>85106017</t>
        </r>
      </text>
    </comment>
    <comment ref="D5" authorId="0" shapeId="0" xr:uid="{00000000-0006-0000-0200-000095000000}">
      <text>
        <r>
          <rPr>
            <sz val="10"/>
            <color rgb="FF000000"/>
            <rFont val="Arial"/>
            <scheme val="minor"/>
          </rPr>
          <t>51866216</t>
        </r>
      </text>
    </comment>
    <comment ref="F5" authorId="0" shapeId="0" xr:uid="{00000000-0006-0000-0200-000096000000}">
      <text>
        <r>
          <rPr>
            <sz val="10"/>
            <color rgb="FF000000"/>
            <rFont val="Arial"/>
            <scheme val="minor"/>
          </rPr>
          <t>55365132</t>
        </r>
      </text>
    </comment>
    <comment ref="G5" authorId="0" shapeId="0" xr:uid="{00000000-0006-0000-0200-000097000000}">
      <text>
        <r>
          <rPr>
            <sz val="10"/>
            <color rgb="FF000000"/>
            <rFont val="Arial"/>
            <scheme val="minor"/>
          </rPr>
          <t>51866216</t>
        </r>
      </text>
    </comment>
    <comment ref="H5" authorId="0" shapeId="0" xr:uid="{00000000-0006-0000-0200-00009800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J5" authorId="0" shapeId="0" xr:uid="{00000000-0006-0000-0200-000099000000}">
      <text>
        <r>
          <rPr>
            <sz val="10"/>
            <color rgb="FF000000"/>
            <rFont val="Arial"/>
            <scheme val="minor"/>
          </rPr>
          <t xml:space="preserve">76525991
</t>
        </r>
      </text>
    </comment>
    <comment ref="O5" authorId="0" shapeId="0" xr:uid="{00000000-0006-0000-0200-00009A000000}">
      <text>
        <r>
          <rPr>
            <sz val="10"/>
            <color rgb="FF000000"/>
            <rFont val="Arial"/>
            <scheme val="minor"/>
          </rPr>
          <t>67269589</t>
        </r>
      </text>
    </comment>
    <comment ref="P5" authorId="0" shapeId="0" xr:uid="{00000000-0006-0000-0200-00009B000000}">
      <text>
        <r>
          <rPr>
            <sz val="10"/>
            <color rgb="FF000000"/>
            <rFont val="Arial"/>
            <scheme val="minor"/>
          </rPr>
          <t>67649697</t>
        </r>
      </text>
    </comment>
    <comment ref="Q5" authorId="0" shapeId="0" xr:uid="{00000000-0006-0000-0200-00009C000000}">
      <text>
        <r>
          <rPr>
            <sz val="10"/>
            <color rgb="FF000000"/>
            <rFont val="Arial"/>
            <scheme val="minor"/>
          </rPr>
          <t>70267536</t>
        </r>
      </text>
    </comment>
    <comment ref="R5" authorId="0" shapeId="0" xr:uid="{00000000-0006-0000-0200-00009D000000}">
      <text>
        <r>
          <rPr>
            <sz val="10"/>
            <color rgb="FF000000"/>
            <rFont val="Arial"/>
            <scheme val="minor"/>
          </rPr>
          <t>70666709</t>
        </r>
      </text>
    </comment>
    <comment ref="S5" authorId="0" shapeId="0" xr:uid="{00000000-0006-0000-0200-00009E000000}">
      <text>
        <r>
          <rPr>
            <sz val="10"/>
            <color rgb="FF000000"/>
            <rFont val="Arial"/>
            <scheme val="minor"/>
          </rPr>
          <t>67269589</t>
        </r>
      </text>
    </comment>
    <comment ref="T5" authorId="0" shapeId="0" xr:uid="{00000000-0006-0000-0200-00009F000000}">
      <text>
        <r>
          <rPr>
            <sz val="10"/>
            <color rgb="FF000000"/>
            <rFont val="Arial"/>
            <scheme val="minor"/>
          </rPr>
          <t>69451836</t>
        </r>
      </text>
    </comment>
    <comment ref="U5" authorId="0" shapeId="0" xr:uid="{00000000-0006-0000-0200-0000A0000000}">
      <text>
        <r>
          <rPr>
            <sz val="10"/>
            <color rgb="FF000000"/>
            <rFont val="Arial"/>
            <scheme val="minor"/>
          </rPr>
          <t xml:space="preserve">71262797
</t>
        </r>
      </text>
    </comment>
    <comment ref="V5" authorId="0" shapeId="0" xr:uid="{00000000-0006-0000-0200-0000A1000000}">
      <text>
        <r>
          <rPr>
            <sz val="10"/>
            <color rgb="FF000000"/>
            <rFont val="Arial"/>
            <scheme val="minor"/>
          </rPr>
          <t>71624913</t>
        </r>
      </text>
    </comment>
    <comment ref="W5" authorId="0" shapeId="0" xr:uid="{00000000-0006-0000-0200-0000A2000000}">
      <text>
        <r>
          <rPr>
            <sz val="10"/>
            <color rgb="FF000000"/>
            <rFont val="Arial"/>
            <scheme val="minor"/>
          </rPr>
          <t>67269589</t>
        </r>
      </text>
    </comment>
    <comment ref="X5" authorId="0" shapeId="0" xr:uid="{00000000-0006-0000-0200-0000A3000000}">
      <text>
        <r>
          <rPr>
            <sz val="10"/>
            <color rgb="FF000000"/>
            <rFont val="Arial"/>
            <scheme val="minor"/>
          </rPr>
          <t>70277301</t>
        </r>
      </text>
    </comment>
    <comment ref="Y5" authorId="0" shapeId="0" xr:uid="{00000000-0006-0000-0200-0000A4000000}">
      <text>
        <r>
          <rPr>
            <sz val="10"/>
            <color rgb="FF000000"/>
            <rFont val="Arial"/>
            <scheme val="minor"/>
          </rPr>
          <t>72149428</t>
        </r>
      </text>
    </comment>
    <comment ref="Z5" authorId="0" shapeId="0" xr:uid="{00000000-0006-0000-0200-0000A5000000}">
      <text>
        <r>
          <rPr>
            <sz val="10"/>
            <color rgb="FF000000"/>
            <rFont val="Arial"/>
            <scheme val="minor"/>
          </rPr>
          <t>72159390</t>
        </r>
      </text>
    </comment>
    <comment ref="AB5" authorId="0" shapeId="0" xr:uid="{00000000-0006-0000-0200-0000A6000000}">
      <text>
        <r>
          <rPr>
            <sz val="10"/>
            <color rgb="FF000000"/>
            <rFont val="Arial"/>
            <scheme val="minor"/>
          </rPr>
          <t>72476534</t>
        </r>
      </text>
    </comment>
    <comment ref="AC5" authorId="0" shapeId="0" xr:uid="{00000000-0006-0000-0200-0000A7000000}">
      <text>
        <r>
          <rPr>
            <sz val="10"/>
            <color rgb="FF000000"/>
            <rFont val="Arial"/>
            <scheme val="minor"/>
          </rPr>
          <t>75849108</t>
        </r>
      </text>
    </comment>
    <comment ref="AD5" authorId="0" shapeId="0" xr:uid="{00000000-0006-0000-0200-0000A8000000}">
      <text>
        <r>
          <rPr>
            <sz val="10"/>
            <color rgb="FF000000"/>
            <rFont val="Arial"/>
            <scheme val="minor"/>
          </rPr>
          <t>76894542</t>
        </r>
      </text>
    </comment>
    <comment ref="AF5" authorId="0" shapeId="0" xr:uid="{00000000-0006-0000-0200-0000A9000000}">
      <text>
        <r>
          <rPr>
            <sz val="10"/>
            <color rgb="FF000000"/>
            <rFont val="Arial"/>
            <scheme val="minor"/>
          </rPr>
          <t>74375178</t>
        </r>
      </text>
    </comment>
    <comment ref="AG5" authorId="0" shapeId="0" xr:uid="{00000000-0006-0000-0200-0000AA000000}">
      <text>
        <r>
          <rPr>
            <sz val="10"/>
            <color rgb="FF000000"/>
            <rFont val="Arial"/>
            <scheme val="minor"/>
          </rPr>
          <t>78132192</t>
        </r>
      </text>
    </comment>
    <comment ref="AH5" authorId="0" shapeId="0" xr:uid="{00000000-0006-0000-0200-0000AB000000}">
      <text>
        <r>
          <rPr>
            <sz val="10"/>
            <color rgb="FF000000"/>
            <rFont val="Arial"/>
            <scheme val="minor"/>
          </rPr>
          <t xml:space="preserve">78988368
</t>
        </r>
      </text>
    </comment>
    <comment ref="AJ5" authorId="0" shapeId="0" xr:uid="{00000000-0006-0000-0200-0000AC000000}">
      <text>
        <r>
          <rPr>
            <sz val="10"/>
            <color rgb="FF000000"/>
            <rFont val="Arial"/>
            <scheme val="minor"/>
          </rPr>
          <t>76692236</t>
        </r>
      </text>
    </comment>
    <comment ref="AK5" authorId="0" shapeId="0" xr:uid="{00000000-0006-0000-0200-0000AD000000}">
      <text>
        <r>
          <rPr>
            <sz val="10"/>
            <color rgb="FF000000"/>
            <rFont val="Arial"/>
            <scheme val="minor"/>
          </rPr>
          <t>79775686</t>
        </r>
      </text>
    </comment>
    <comment ref="AL5" authorId="0" shapeId="0" xr:uid="{00000000-0006-0000-0200-0000AE000000}">
      <text>
        <r>
          <rPr>
            <sz val="10"/>
            <color rgb="FF000000"/>
            <rFont val="Arial"/>
            <scheme val="minor"/>
          </rPr>
          <t>80266687</t>
        </r>
      </text>
    </comment>
    <comment ref="AM5" authorId="0" shapeId="0" xr:uid="{00000000-0006-0000-0200-0000AF000000}">
      <text>
        <r>
          <rPr>
            <sz val="10"/>
            <color rgb="FF000000"/>
            <rFont val="Arial"/>
            <scheme val="minor"/>
          </rPr>
          <t>6 dias com o valor de R$ 12.916,02
24 dias com o valor de R$ 13.561,82</t>
        </r>
      </text>
    </comment>
    <comment ref="AN5" authorId="0" shapeId="0" xr:uid="{00000000-0006-0000-0200-0000B0000000}">
      <text>
        <r>
          <rPr>
            <sz val="10"/>
            <color rgb="FF000000"/>
            <rFont val="Arial"/>
            <scheme val="minor"/>
          </rPr>
          <t>78723299</t>
        </r>
      </text>
    </comment>
    <comment ref="AO5" authorId="0" shapeId="0" xr:uid="{00000000-0006-0000-0200-0000B1000000}">
      <text>
        <r>
          <rPr>
            <sz val="10"/>
            <color rgb="FF000000"/>
            <rFont val="Arial"/>
            <scheme val="minor"/>
          </rPr>
          <t xml:space="preserve">81821467
</t>
        </r>
      </text>
    </comment>
    <comment ref="AP5" authorId="0" shapeId="0" xr:uid="{00000000-0006-0000-0200-0000B2000000}">
      <text>
        <r>
          <rPr>
            <sz val="10"/>
            <color rgb="FF000000"/>
            <rFont val="Arial"/>
            <scheme val="minor"/>
          </rPr>
          <t>82174001</t>
        </r>
      </text>
    </comment>
    <comment ref="AQ5" authorId="0" shapeId="0" xr:uid="{00000000-0006-0000-0200-0000B3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AR5" authorId="0" shapeId="0" xr:uid="{00000000-0006-0000-0200-0000B4000000}">
      <text>
        <r>
          <rPr>
            <sz val="10"/>
            <color rgb="FF000000"/>
            <rFont val="Arial"/>
            <scheme val="minor"/>
          </rPr>
          <t>80428308</t>
        </r>
      </text>
    </comment>
    <comment ref="AS5" authorId="0" shapeId="0" xr:uid="{00000000-0006-0000-0200-0000B5000000}">
      <text>
        <r>
          <rPr>
            <sz val="10"/>
            <color rgb="FF000000"/>
            <rFont val="Arial"/>
            <scheme val="minor"/>
          </rPr>
          <t>83751223</t>
        </r>
      </text>
    </comment>
    <comment ref="AT5" authorId="0" shapeId="0" xr:uid="{00000000-0006-0000-0200-0000B6000000}">
      <text>
        <r>
          <rPr>
            <sz val="10"/>
            <color rgb="FF000000"/>
            <rFont val="Arial"/>
            <scheme val="minor"/>
          </rPr>
          <t xml:space="preserve">84418185
</t>
        </r>
      </text>
    </comment>
    <comment ref="AU5" authorId="0" shapeId="0" xr:uid="{00000000-0006-0000-0200-0000B7000000}">
      <text>
        <r>
          <rPr>
            <sz val="10"/>
            <color rgb="FF000000"/>
            <rFont val="Arial"/>
            <scheme val="minor"/>
          </rPr>
          <t xml:space="preserve">78336438
</t>
        </r>
      </text>
    </comment>
    <comment ref="AV5" authorId="0" shapeId="0" xr:uid="{00000000-0006-0000-0200-0000B8000000}">
      <text>
        <r>
          <rPr>
            <sz val="10"/>
            <color rgb="FF000000"/>
            <rFont val="Arial"/>
            <scheme val="minor"/>
          </rPr>
          <t xml:space="preserve">82726142
</t>
        </r>
      </text>
    </comment>
    <comment ref="AW5" authorId="0" shapeId="0" xr:uid="{00000000-0006-0000-0200-0000B9000000}">
      <text>
        <r>
          <rPr>
            <sz val="10"/>
            <color rgb="FF000000"/>
            <rFont val="Arial"/>
            <scheme val="minor"/>
          </rPr>
          <t>87019396</t>
        </r>
      </text>
    </comment>
    <comment ref="AX5" authorId="0" shapeId="0" xr:uid="{00000000-0006-0000-0200-0000BA000000}">
      <text>
        <r>
          <rPr>
            <sz val="10"/>
            <color rgb="FF000000"/>
            <rFont val="Arial"/>
            <scheme val="minor"/>
          </rPr>
          <t>87368163</t>
        </r>
      </text>
    </comment>
    <comment ref="AY5" authorId="0" shapeId="0" xr:uid="{00000000-0006-0000-0200-0000BB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AZ5" authorId="0" shapeId="0" xr:uid="{00000000-0006-0000-0200-0000BC000000}">
      <text>
        <r>
          <rPr>
            <sz val="10"/>
            <color rgb="FF000000"/>
            <rFont val="Arial"/>
            <scheme val="minor"/>
          </rPr>
          <t>84982770</t>
        </r>
      </text>
    </comment>
    <comment ref="BA5" authorId="0" shapeId="0" xr:uid="{00000000-0006-0000-0200-0000BD000000}">
      <text>
        <r>
          <rPr>
            <sz val="10"/>
            <color rgb="FF000000"/>
            <rFont val="Arial"/>
            <scheme val="minor"/>
          </rPr>
          <t>88869492</t>
        </r>
      </text>
    </comment>
    <comment ref="BB5" authorId="0" shapeId="0" xr:uid="{00000000-0006-0000-0200-0000BE000000}">
      <text>
        <r>
          <rPr>
            <sz val="10"/>
            <color rgb="FF000000"/>
            <rFont val="Arial"/>
            <scheme val="minor"/>
          </rPr>
          <t>89649089</t>
        </r>
      </text>
    </comment>
    <comment ref="BC5" authorId="0" shapeId="0" xr:uid="{00000000-0006-0000-0200-0000BF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BD5" authorId="0" shapeId="0" xr:uid="{00000000-0006-0000-0200-0000C0000000}">
      <text>
        <r>
          <rPr>
            <sz val="10"/>
            <color rgb="FF000000"/>
            <rFont val="Arial"/>
            <scheme val="minor"/>
          </rPr>
          <t>85110995</t>
        </r>
      </text>
    </comment>
    <comment ref="BE5" authorId="0" shapeId="0" xr:uid="{00000000-0006-0000-0200-0000C1000000}">
      <text>
        <r>
          <rPr>
            <sz val="10"/>
            <color rgb="FF000000"/>
            <rFont val="Arial"/>
            <scheme val="minor"/>
          </rPr>
          <t>90006850</t>
        </r>
      </text>
    </comment>
    <comment ref="BF5" authorId="0" shapeId="0" xr:uid="{00000000-0006-0000-0200-0000C2000000}">
      <text>
        <r>
          <rPr>
            <sz val="10"/>
            <color rgb="FF000000"/>
            <rFont val="Arial"/>
            <scheme val="minor"/>
          </rPr>
          <t>92515148</t>
        </r>
      </text>
    </comment>
    <comment ref="BG5" authorId="0" shapeId="0" xr:uid="{00000000-0006-0000-0200-0000C3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BH5" authorId="0" shapeId="0" xr:uid="{00000000-0006-0000-0200-0000C4000000}">
      <text>
        <r>
          <rPr>
            <sz val="10"/>
            <color rgb="FF000000"/>
            <rFont val="Arial"/>
            <scheme val="minor"/>
          </rPr>
          <t>85110995</t>
        </r>
      </text>
    </comment>
    <comment ref="BI5" authorId="0" shapeId="0" xr:uid="{00000000-0006-0000-0200-0000C5000000}">
      <text>
        <r>
          <rPr>
            <sz val="10"/>
            <color rgb="FF000000"/>
            <rFont val="Arial"/>
            <scheme val="minor"/>
          </rPr>
          <t>90722686</t>
        </r>
      </text>
    </comment>
    <comment ref="BJ5" authorId="0" shapeId="0" xr:uid="{00000000-0006-0000-0200-0000C6000000}">
      <text>
        <r>
          <rPr>
            <sz val="10"/>
            <color rgb="FF000000"/>
            <rFont val="Arial"/>
            <scheme val="minor"/>
          </rPr>
          <t>92520909</t>
        </r>
      </text>
    </comment>
    <comment ref="D6" authorId="0" shapeId="0" xr:uid="{00000000-0006-0000-0200-0000C7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E6" authorId="0" shapeId="0" xr:uid="{00000000-0006-0000-0200-0000C8000000}">
      <text>
        <r>
          <rPr>
            <sz val="10"/>
            <color rgb="FF000000"/>
            <rFont val="Arial"/>
            <scheme val="minor"/>
          </rPr>
          <t>46767833</t>
        </r>
      </text>
    </comment>
    <comment ref="F6" authorId="0" shapeId="0" xr:uid="{00000000-0006-0000-0200-0000C9000000}">
      <text>
        <r>
          <rPr>
            <sz val="10"/>
            <color rgb="FF000000"/>
            <rFont val="Arial"/>
            <scheme val="minor"/>
          </rPr>
          <t>56922321</t>
        </r>
      </text>
    </comment>
    <comment ref="G6" authorId="0" shapeId="0" xr:uid="{00000000-0006-0000-0200-0000CA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H6" authorId="0" shapeId="0" xr:uid="{00000000-0006-0000-0200-0000CB00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6" authorId="0" shapeId="0" xr:uid="{00000000-0006-0000-0200-0000CC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J6" authorId="0" shapeId="0" xr:uid="{00000000-0006-0000-0200-0000CD000000}">
      <text>
        <r>
          <rPr>
            <sz val="10"/>
            <color rgb="FF000000"/>
            <rFont val="Arial"/>
            <scheme val="minor"/>
          </rPr>
          <t xml:space="preserve">76580705
</t>
        </r>
      </text>
    </comment>
    <comment ref="O6" authorId="0" shapeId="0" xr:uid="{00000000-0006-0000-0200-0000CE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P6" authorId="0" shapeId="0" xr:uid="{00000000-0006-0000-0200-0000CF000000}">
      <text>
        <r>
          <rPr>
            <sz val="10"/>
            <color rgb="FF000000"/>
            <rFont val="Arial"/>
            <scheme val="minor"/>
          </rPr>
          <t>67634982</t>
        </r>
      </text>
    </comment>
    <comment ref="Q6" authorId="0" shapeId="0" xr:uid="{00000000-0006-0000-0200-0000D0000000}">
      <text>
        <r>
          <rPr>
            <sz val="10"/>
            <color rgb="FF000000"/>
            <rFont val="Arial"/>
            <scheme val="minor"/>
          </rPr>
          <t>69130377</t>
        </r>
      </text>
    </comment>
    <comment ref="R6" authorId="0" shapeId="0" xr:uid="{00000000-0006-0000-0200-0000D1000000}">
      <text>
        <r>
          <rPr>
            <sz val="10"/>
            <color rgb="FF000000"/>
            <rFont val="Arial"/>
            <scheme val="minor"/>
          </rPr>
          <t>70023548</t>
        </r>
      </text>
    </comment>
    <comment ref="S6" authorId="0" shapeId="0" xr:uid="{00000000-0006-0000-0200-0000D2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T6" authorId="0" shapeId="0" xr:uid="{00000000-0006-0000-0200-0000D3000000}">
      <text>
        <r>
          <rPr>
            <sz val="10"/>
            <color rgb="FF000000"/>
            <rFont val="Arial"/>
            <scheme val="minor"/>
          </rPr>
          <t>69452773</t>
        </r>
      </text>
    </comment>
    <comment ref="U6" authorId="0" shapeId="0" xr:uid="{00000000-0006-0000-0200-0000D4000000}">
      <text>
        <r>
          <rPr>
            <sz val="10"/>
            <color rgb="FF000000"/>
            <rFont val="Arial"/>
            <scheme val="minor"/>
          </rPr>
          <t>70845996</t>
        </r>
      </text>
    </comment>
    <comment ref="V6" authorId="0" shapeId="0" xr:uid="{00000000-0006-0000-0200-0000D5000000}">
      <text>
        <r>
          <rPr>
            <sz val="10"/>
            <color rgb="FF000000"/>
            <rFont val="Arial"/>
            <scheme val="minor"/>
          </rPr>
          <t>72123823</t>
        </r>
      </text>
    </comment>
    <comment ref="W6" authorId="0" shapeId="0" xr:uid="{00000000-0006-0000-0200-0000D6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X6" authorId="0" shapeId="0" xr:uid="{00000000-0006-0000-0200-0000D7000000}">
      <text>
        <r>
          <rPr>
            <sz val="10"/>
            <color rgb="FF000000"/>
            <rFont val="Arial"/>
            <scheme val="minor"/>
          </rPr>
          <t>70114040</t>
        </r>
      </text>
    </comment>
    <comment ref="Y6" authorId="0" shapeId="0" xr:uid="{00000000-0006-0000-0200-0000D8000000}">
      <text>
        <r>
          <rPr>
            <sz val="10"/>
            <color rgb="FF000000"/>
            <rFont val="Arial"/>
            <scheme val="minor"/>
          </rPr>
          <t>72074361</t>
        </r>
      </text>
    </comment>
    <comment ref="Z6" authorId="0" shapeId="0" xr:uid="{00000000-0006-0000-0200-0000D9000000}">
      <text>
        <r>
          <rPr>
            <sz val="10"/>
            <color rgb="FF000000"/>
            <rFont val="Arial"/>
            <scheme val="minor"/>
          </rPr>
          <t xml:space="preserve">72080670 - PD
</t>
        </r>
      </text>
    </comment>
    <comment ref="AA6" authorId="0" shapeId="0" xr:uid="{00000000-0006-0000-0200-0000DA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AB6" authorId="0" shapeId="0" xr:uid="{00000000-0006-0000-0200-0000DB000000}">
      <text>
        <r>
          <rPr>
            <sz val="10"/>
            <color rgb="FF000000"/>
            <rFont val="Arial"/>
            <scheme val="minor"/>
          </rPr>
          <t>72321007</t>
        </r>
      </text>
    </comment>
    <comment ref="AC6" authorId="0" shapeId="0" xr:uid="{00000000-0006-0000-0200-0000DC000000}">
      <text>
        <r>
          <rPr>
            <sz val="10"/>
            <color rgb="FF000000"/>
            <rFont val="Arial"/>
            <scheme val="minor"/>
          </rPr>
          <t>74949397</t>
        </r>
      </text>
    </comment>
    <comment ref="AD6" authorId="0" shapeId="0" xr:uid="{00000000-0006-0000-0200-0000DD000000}">
      <text>
        <r>
          <rPr>
            <sz val="10"/>
            <color rgb="FF000000"/>
            <rFont val="Arial"/>
            <scheme val="minor"/>
          </rPr>
          <t>75454785</t>
        </r>
      </text>
    </comment>
    <comment ref="AF6" authorId="0" shapeId="0" xr:uid="{00000000-0006-0000-0200-0000DE000000}">
      <text>
        <r>
          <rPr>
            <sz val="10"/>
            <color rgb="FF000000"/>
            <rFont val="Arial"/>
            <scheme val="minor"/>
          </rPr>
          <t>74372799</t>
        </r>
      </text>
    </comment>
    <comment ref="AG6" authorId="0" shapeId="0" xr:uid="{00000000-0006-0000-0200-0000DF000000}">
      <text>
        <r>
          <rPr>
            <sz val="10"/>
            <color rgb="FF000000"/>
            <rFont val="Arial"/>
            <scheme val="minor"/>
          </rPr>
          <t>77120592</t>
        </r>
      </text>
    </comment>
    <comment ref="AH6" authorId="0" shapeId="0" xr:uid="{00000000-0006-0000-0200-0000E0000000}">
      <text>
        <r>
          <rPr>
            <sz val="10"/>
            <color rgb="FF000000"/>
            <rFont val="Arial"/>
            <scheme val="minor"/>
          </rPr>
          <t>77909772</t>
        </r>
      </text>
    </comment>
    <comment ref="AI6" authorId="0" shapeId="0" xr:uid="{00000000-0006-0000-0200-0000E1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AJ6" authorId="0" shapeId="0" xr:uid="{00000000-0006-0000-0200-0000E2000000}">
      <text>
        <r>
          <rPr>
            <sz val="10"/>
            <color rgb="FF000000"/>
            <rFont val="Arial"/>
            <scheme val="minor"/>
          </rPr>
          <t>77065446</t>
        </r>
      </text>
    </comment>
    <comment ref="AK6" authorId="0" shapeId="0" xr:uid="{00000000-0006-0000-0200-0000E3000000}">
      <text>
        <r>
          <rPr>
            <sz val="10"/>
            <color rgb="FF000000"/>
            <rFont val="Arial"/>
            <scheme val="minor"/>
          </rPr>
          <t xml:space="preserve">79259648
</t>
        </r>
      </text>
    </comment>
    <comment ref="AL6" authorId="0" shapeId="0" xr:uid="{00000000-0006-0000-0200-0000E4000000}">
      <text>
        <r>
          <rPr>
            <sz val="10"/>
            <color rgb="FF000000"/>
            <rFont val="Arial"/>
            <scheme val="minor"/>
          </rPr>
          <t xml:space="preserve">79709838
</t>
        </r>
      </text>
    </comment>
    <comment ref="AM6" authorId="0" shapeId="0" xr:uid="{00000000-0006-0000-0200-0000E5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AN6" authorId="0" shapeId="0" xr:uid="{00000000-0006-0000-0200-0000E6000000}">
      <text>
        <r>
          <rPr>
            <sz val="10"/>
            <color rgb="FF000000"/>
            <rFont val="Arial"/>
            <scheme val="minor"/>
          </rPr>
          <t>78329189</t>
        </r>
      </text>
    </comment>
    <comment ref="AO6" authorId="0" shapeId="0" xr:uid="{00000000-0006-0000-0200-0000E7000000}">
      <text>
        <r>
          <rPr>
            <sz val="10"/>
            <color rgb="FF000000"/>
            <rFont val="Arial"/>
            <scheme val="minor"/>
          </rPr>
          <t>81467847</t>
        </r>
      </text>
    </comment>
    <comment ref="AP6" authorId="0" shapeId="0" xr:uid="{00000000-0006-0000-0200-0000E8000000}">
      <text>
        <r>
          <rPr>
            <sz val="10"/>
            <color rgb="FF000000"/>
            <rFont val="Arial"/>
            <scheme val="minor"/>
          </rPr>
          <t>82077601</t>
        </r>
      </text>
    </comment>
    <comment ref="AQ6" authorId="0" shapeId="0" xr:uid="{00000000-0006-0000-0200-0000E9000000}">
      <text>
        <r>
          <rPr>
            <sz val="10"/>
            <color rgb="FF000000"/>
            <rFont val="Arial"/>
            <scheme val="minor"/>
          </rPr>
          <t>1 dias do valor de R$ 3.307,63
28 dias do valor de R$ 3.473,01</t>
        </r>
      </text>
    </comment>
    <comment ref="AR6" authorId="0" shapeId="0" xr:uid="{00000000-0006-0000-0200-0000EA000000}">
      <text>
        <r>
          <rPr>
            <sz val="10"/>
            <color rgb="FF000000"/>
            <rFont val="Arial"/>
            <scheme val="minor"/>
          </rPr>
          <t>80908302</t>
        </r>
      </text>
    </comment>
    <comment ref="AS6" authorId="0" shapeId="0" xr:uid="{00000000-0006-0000-0200-0000EB000000}">
      <text>
        <r>
          <rPr>
            <sz val="10"/>
            <color rgb="FF000000"/>
            <rFont val="Arial"/>
            <scheme val="minor"/>
          </rPr>
          <t>84051809</t>
        </r>
      </text>
    </comment>
    <comment ref="AT6" authorId="0" shapeId="0" xr:uid="{00000000-0006-0000-0200-0000EC000000}">
      <text>
        <r>
          <rPr>
            <sz val="10"/>
            <color rgb="FF000000"/>
            <rFont val="Arial"/>
            <scheme val="minor"/>
          </rPr>
          <t>85343335</t>
        </r>
      </text>
    </comment>
    <comment ref="AU6" authorId="0" shapeId="0" xr:uid="{00000000-0006-0000-0200-0000ED000000}">
      <text>
        <r>
          <rPr>
            <sz val="10"/>
            <color rgb="FF000000"/>
            <rFont val="Arial"/>
            <scheme val="minor"/>
          </rPr>
          <t xml:space="preserve">80302667
</t>
        </r>
      </text>
    </comment>
    <comment ref="AV6" authorId="0" shapeId="0" xr:uid="{00000000-0006-0000-0200-0000EE000000}">
      <text>
        <r>
          <rPr>
            <sz val="10"/>
            <color rgb="FF000000"/>
            <rFont val="Arial"/>
            <scheme val="minor"/>
          </rPr>
          <t xml:space="preserve">82777642
</t>
        </r>
      </text>
    </comment>
    <comment ref="AW6" authorId="0" shapeId="0" xr:uid="{00000000-0006-0000-0200-0000EF000000}">
      <text>
        <r>
          <rPr>
            <sz val="10"/>
            <color rgb="FF000000"/>
            <rFont val="Arial"/>
            <scheme val="minor"/>
          </rPr>
          <t xml:space="preserve">86384343
</t>
        </r>
      </text>
    </comment>
    <comment ref="AX6" authorId="0" shapeId="0" xr:uid="{00000000-0006-0000-0200-0000F0000000}">
      <text>
        <r>
          <rPr>
            <sz val="10"/>
            <color rgb="FF000000"/>
            <rFont val="Arial"/>
            <scheme val="minor"/>
          </rPr>
          <t xml:space="preserve">86678188
</t>
        </r>
      </text>
    </comment>
    <comment ref="AY6" authorId="0" shapeId="0" xr:uid="{00000000-0006-0000-0200-0000F1000000}">
      <text>
        <r>
          <rPr>
            <sz val="10"/>
            <color rgb="FF000000"/>
            <rFont val="Arial"/>
            <scheme val="minor"/>
          </rPr>
          <t>80302667</t>
        </r>
      </text>
    </comment>
    <comment ref="AZ6" authorId="0" shapeId="0" xr:uid="{00000000-0006-0000-0200-0000F2000000}">
      <text>
        <r>
          <rPr>
            <sz val="10"/>
            <color rgb="FF000000"/>
            <rFont val="Arial"/>
            <scheme val="minor"/>
          </rPr>
          <t>85111400</t>
        </r>
      </text>
    </comment>
    <comment ref="BA6" authorId="0" shapeId="0" xr:uid="{00000000-0006-0000-0200-0000F3000000}">
      <text>
        <r>
          <rPr>
            <sz val="10"/>
            <color rgb="FF000000"/>
            <rFont val="Arial"/>
            <scheme val="minor"/>
          </rPr>
          <t>88339380</t>
        </r>
      </text>
    </comment>
    <comment ref="BB6" authorId="0" shapeId="0" xr:uid="{00000000-0006-0000-0200-0000F4000000}">
      <text>
        <r>
          <rPr>
            <sz val="10"/>
            <color rgb="FF000000"/>
            <rFont val="Arial"/>
            <scheme val="minor"/>
          </rPr>
          <t>89004239</t>
        </r>
      </text>
    </comment>
    <comment ref="BC6" authorId="0" shapeId="0" xr:uid="{00000000-0006-0000-0200-0000F5000000}">
      <text>
        <r>
          <rPr>
            <sz val="10"/>
            <color rgb="FF000000"/>
            <rFont val="Arial"/>
            <scheme val="minor"/>
          </rPr>
          <t>80302667</t>
        </r>
      </text>
    </comment>
    <comment ref="BD6" authorId="0" shapeId="0" xr:uid="{00000000-0006-0000-0200-0000F6000000}">
      <text>
        <r>
          <rPr>
            <sz val="10"/>
            <color rgb="FF000000"/>
            <rFont val="Arial"/>
            <scheme val="minor"/>
          </rPr>
          <t>85111400</t>
        </r>
      </text>
    </comment>
    <comment ref="BE6" authorId="0" shapeId="0" xr:uid="{00000000-0006-0000-0200-0000F7000000}">
      <text>
        <r>
          <rPr>
            <sz val="10"/>
            <color rgb="FF000000"/>
            <rFont val="Arial"/>
            <scheme val="minor"/>
          </rPr>
          <t>89782298</t>
        </r>
      </text>
    </comment>
    <comment ref="BF6" authorId="0" shapeId="0" xr:uid="{00000000-0006-0000-0200-0000F8000000}">
      <text>
        <r>
          <rPr>
            <sz val="10"/>
            <color rgb="FF000000"/>
            <rFont val="Arial"/>
            <scheme val="minor"/>
          </rPr>
          <t>90448528</t>
        </r>
      </text>
    </comment>
    <comment ref="BG6" authorId="0" shapeId="0" xr:uid="{00000000-0006-0000-0200-0000F9000000}">
      <text>
        <r>
          <rPr>
            <sz val="10"/>
            <color rgb="FF000000"/>
            <rFont val="Arial"/>
            <scheme val="minor"/>
          </rPr>
          <t>80302667</t>
        </r>
      </text>
    </comment>
    <comment ref="BH6" authorId="0" shapeId="0" xr:uid="{00000000-0006-0000-0200-0000FA000000}">
      <text>
        <r>
          <rPr>
            <sz val="10"/>
            <color rgb="FF000000"/>
            <rFont val="Arial"/>
            <scheme val="minor"/>
          </rPr>
          <t>85111400</t>
        </r>
      </text>
    </comment>
    <comment ref="BI6" authorId="0" shapeId="0" xr:uid="{00000000-0006-0000-0200-0000FB000000}">
      <text>
        <r>
          <rPr>
            <sz val="10"/>
            <color rgb="FF000000"/>
            <rFont val="Arial"/>
            <scheme val="minor"/>
          </rPr>
          <t>89932894</t>
        </r>
      </text>
    </comment>
    <comment ref="BJ6" authorId="0" shapeId="0" xr:uid="{00000000-0006-0000-0200-0000FC000000}">
      <text>
        <r>
          <rPr>
            <sz val="10"/>
            <color rgb="FF000000"/>
            <rFont val="Arial"/>
            <scheme val="minor"/>
          </rPr>
          <t>92517433</t>
        </r>
      </text>
    </comment>
    <comment ref="D7" authorId="0" shapeId="0" xr:uid="{00000000-0006-0000-0200-0000FD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E7" authorId="0" shapeId="0" xr:uid="{00000000-0006-0000-0200-0000FE000000}">
      <text>
        <r>
          <rPr>
            <sz val="10"/>
            <color rgb="FF000000"/>
            <rFont val="Arial"/>
            <scheme val="minor"/>
          </rPr>
          <t>50364729</t>
        </r>
      </text>
    </comment>
    <comment ref="F7" authorId="0" shapeId="0" xr:uid="{00000000-0006-0000-0200-0000FF000000}">
      <text>
        <r>
          <rPr>
            <sz val="10"/>
            <color rgb="FF000000"/>
            <rFont val="Arial"/>
            <scheme val="minor"/>
          </rPr>
          <t>47874172</t>
        </r>
      </text>
    </comment>
    <comment ref="G7" authorId="0" shapeId="0" xr:uid="{00000000-0006-0000-0200-000000010000}">
      <text>
        <r>
          <rPr>
            <sz val="10"/>
            <color rgb="FF000000"/>
            <rFont val="Arial"/>
            <scheme val="minor"/>
          </rPr>
          <t>46824001 (CONTRATO ORIGINAL)</t>
        </r>
      </text>
    </comment>
    <comment ref="H7" authorId="0" shapeId="0" xr:uid="{00000000-0006-0000-0200-000001010000}">
      <text>
        <r>
          <rPr>
            <sz val="10"/>
            <color rgb="FF000000"/>
            <rFont val="Arial"/>
            <scheme val="minor"/>
          </rPr>
          <t>CONTRATO DE 24 MESES</t>
        </r>
      </text>
    </comment>
    <comment ref="I7" authorId="0" shapeId="0" xr:uid="{00000000-0006-0000-0200-000002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J7" authorId="0" shapeId="0" xr:uid="{00000000-0006-0000-0200-000003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O7" authorId="0" shapeId="0" xr:uid="{00000000-0006-0000-0200-000004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P7" authorId="0" shapeId="0" xr:uid="{00000000-0006-0000-0200-000005010000}">
      <text>
        <r>
          <rPr>
            <sz val="10"/>
            <color rgb="FF000000"/>
            <rFont val="Arial"/>
            <scheme val="minor"/>
          </rPr>
          <t>67740235</t>
        </r>
      </text>
    </comment>
    <comment ref="Q7" authorId="0" shapeId="0" xr:uid="{00000000-0006-0000-0200-000006010000}">
      <text>
        <r>
          <rPr>
            <sz val="10"/>
            <color rgb="FF000000"/>
            <rFont val="Arial"/>
            <scheme val="minor"/>
          </rPr>
          <t>69124645</t>
        </r>
      </text>
    </comment>
    <comment ref="R7" authorId="0" shapeId="0" xr:uid="{00000000-0006-0000-0200-000007010000}">
      <text>
        <r>
          <rPr>
            <sz val="10"/>
            <color rgb="FF000000"/>
            <rFont val="Arial"/>
            <scheme val="minor"/>
          </rPr>
          <t>70028607</t>
        </r>
      </text>
    </comment>
    <comment ref="S7" authorId="0" shapeId="0" xr:uid="{00000000-0006-0000-0200-000008010000}">
      <text>
        <r>
          <rPr>
            <sz val="10"/>
            <color rgb="FF000000"/>
            <rFont val="Arial"/>
            <scheme val="minor"/>
          </rPr>
          <t xml:space="preserve">67241830
</t>
        </r>
      </text>
    </comment>
    <comment ref="T7" authorId="0" shapeId="0" xr:uid="{00000000-0006-0000-0200-000009010000}">
      <text>
        <r>
          <rPr>
            <sz val="10"/>
            <color rgb="FF000000"/>
            <rFont val="Arial"/>
            <scheme val="minor"/>
          </rPr>
          <t>69480269</t>
        </r>
      </text>
    </comment>
    <comment ref="U7" authorId="0" shapeId="0" xr:uid="{00000000-0006-0000-0200-00000A010000}">
      <text>
        <r>
          <rPr>
            <sz val="10"/>
            <color rgb="FF000000"/>
            <rFont val="Arial"/>
            <scheme val="minor"/>
          </rPr>
          <t>70853029</t>
        </r>
      </text>
    </comment>
    <comment ref="V7" authorId="0" shapeId="0" xr:uid="{00000000-0006-0000-0200-00000B010000}">
      <text>
        <r>
          <rPr>
            <sz val="10"/>
            <color rgb="FF000000"/>
            <rFont val="Arial"/>
            <scheme val="minor"/>
          </rPr>
          <t>70980086</t>
        </r>
      </text>
    </comment>
    <comment ref="W7" authorId="0" shapeId="0" xr:uid="{00000000-0006-0000-0200-00000C010000}">
      <text>
        <r>
          <rPr>
            <sz val="10"/>
            <color rgb="FF000000"/>
            <rFont val="Arial"/>
            <scheme val="minor"/>
          </rPr>
          <t xml:space="preserve">67241830
</t>
        </r>
      </text>
    </comment>
    <comment ref="X7" authorId="0" shapeId="0" xr:uid="{00000000-0006-0000-0200-00000D010000}">
      <text>
        <r>
          <rPr>
            <sz val="10"/>
            <color rgb="FF000000"/>
            <rFont val="Arial"/>
            <scheme val="minor"/>
          </rPr>
          <t>70090250</t>
        </r>
      </text>
    </comment>
    <comment ref="Y7" authorId="0" shapeId="0" xr:uid="{00000000-0006-0000-0200-00000E010000}">
      <text>
        <r>
          <rPr>
            <sz val="10"/>
            <color rgb="FF000000"/>
            <rFont val="Arial"/>
            <scheme val="minor"/>
          </rPr>
          <t>72061354</t>
        </r>
      </text>
    </comment>
    <comment ref="Z7" authorId="0" shapeId="0" xr:uid="{00000000-0006-0000-0200-00000F010000}">
      <text>
        <r>
          <rPr>
            <sz val="10"/>
            <color rgb="FF000000"/>
            <rFont val="Arial"/>
            <scheme val="minor"/>
          </rPr>
          <t>73156561</t>
        </r>
      </text>
    </comment>
    <comment ref="AB7" authorId="0" shapeId="0" xr:uid="{00000000-0006-0000-0200-000010010000}">
      <text>
        <r>
          <rPr>
            <sz val="10"/>
            <color rgb="FF000000"/>
            <rFont val="Arial"/>
            <scheme val="minor"/>
          </rPr>
          <t>72974099</t>
        </r>
      </text>
    </comment>
    <comment ref="AC7" authorId="0" shapeId="0" xr:uid="{00000000-0006-0000-0200-000011010000}">
      <text>
        <r>
          <rPr>
            <sz val="10"/>
            <color rgb="FF000000"/>
            <rFont val="Arial"/>
            <scheme val="minor"/>
          </rPr>
          <t>74953061</t>
        </r>
      </text>
    </comment>
    <comment ref="AD7" authorId="0" shapeId="0" xr:uid="{00000000-0006-0000-0200-000012010000}">
      <text>
        <r>
          <rPr>
            <sz val="10"/>
            <color rgb="FF000000"/>
            <rFont val="Arial"/>
            <scheme val="minor"/>
          </rPr>
          <t>75451578</t>
        </r>
      </text>
    </comment>
    <comment ref="AE7" authorId="0" shapeId="0" xr:uid="{00000000-0006-0000-0200-000013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AF7" authorId="0" shapeId="0" xr:uid="{00000000-0006-0000-0200-000014010000}">
      <text>
        <r>
          <rPr>
            <sz val="10"/>
            <color rgb="FF000000"/>
            <rFont val="Arial"/>
            <scheme val="minor"/>
          </rPr>
          <t>74383569</t>
        </r>
      </text>
    </comment>
    <comment ref="AG7" authorId="0" shapeId="0" xr:uid="{00000000-0006-0000-0200-000015010000}">
      <text>
        <r>
          <rPr>
            <sz val="10"/>
            <color rgb="FF000000"/>
            <rFont val="Arial"/>
            <scheme val="minor"/>
          </rPr>
          <t>77318090</t>
        </r>
      </text>
    </comment>
    <comment ref="AH7" authorId="0" shapeId="0" xr:uid="{00000000-0006-0000-0200-000016010000}">
      <text>
        <r>
          <rPr>
            <sz val="10"/>
            <color rgb="FF000000"/>
            <rFont val="Arial"/>
            <scheme val="minor"/>
          </rPr>
          <t>78090125</t>
        </r>
      </text>
    </comment>
    <comment ref="AI7" authorId="0" shapeId="0" xr:uid="{00000000-0006-0000-0200-000017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AJ7" authorId="0" shapeId="0" xr:uid="{00000000-0006-0000-0200-000018010000}">
      <text>
        <r>
          <rPr>
            <sz val="10"/>
            <color rgb="FF000000"/>
            <rFont val="Arial"/>
            <scheme val="minor"/>
          </rPr>
          <t>76741475</t>
        </r>
      </text>
    </comment>
    <comment ref="AK7" authorId="0" shapeId="0" xr:uid="{00000000-0006-0000-0200-000019010000}">
      <text>
        <r>
          <rPr>
            <sz val="10"/>
            <color rgb="FF000000"/>
            <rFont val="Arial"/>
            <scheme val="minor"/>
          </rPr>
          <t>79755754</t>
        </r>
      </text>
    </comment>
    <comment ref="AL7" authorId="0" shapeId="0" xr:uid="{00000000-0006-0000-0200-00001A010000}">
      <text>
        <r>
          <rPr>
            <sz val="10"/>
            <color rgb="FF000000"/>
            <rFont val="Arial"/>
            <scheme val="minor"/>
          </rPr>
          <t>80268186</t>
        </r>
      </text>
    </comment>
    <comment ref="AM7" authorId="0" shapeId="0" xr:uid="{00000000-0006-0000-0200-00001B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AN7" authorId="0" shapeId="0" xr:uid="{00000000-0006-0000-0200-00001C010000}">
      <text>
        <r>
          <rPr>
            <sz val="10"/>
            <color rgb="FF000000"/>
            <rFont val="Arial"/>
            <scheme val="minor"/>
          </rPr>
          <t>78292356</t>
        </r>
      </text>
    </comment>
    <comment ref="AO7" authorId="0" shapeId="0" xr:uid="{00000000-0006-0000-0200-00001D010000}">
      <text>
        <r>
          <rPr>
            <sz val="10"/>
            <color rgb="FF000000"/>
            <rFont val="Arial"/>
            <scheme val="minor"/>
          </rPr>
          <t>81469023</t>
        </r>
      </text>
    </comment>
    <comment ref="AP7" authorId="0" shapeId="0" xr:uid="{00000000-0006-0000-0200-00001E010000}">
      <text>
        <r>
          <rPr>
            <sz val="10"/>
            <color rgb="FF000000"/>
            <rFont val="Arial"/>
            <scheme val="minor"/>
          </rPr>
          <t>82077344</t>
        </r>
      </text>
    </comment>
    <comment ref="AR7" authorId="0" shapeId="0" xr:uid="{00000000-0006-0000-0200-00001F010000}">
      <text>
        <r>
          <rPr>
            <sz val="10"/>
            <color rgb="FF000000"/>
            <rFont val="Arial"/>
            <scheme val="minor"/>
          </rPr>
          <t>80273197
não há necessidade de reforço de empenho para este mês.</t>
        </r>
      </text>
    </comment>
    <comment ref="AS7" authorId="0" shapeId="0" xr:uid="{00000000-0006-0000-0200-000020010000}">
      <text>
        <r>
          <rPr>
            <sz val="10"/>
            <color rgb="FF000000"/>
            <rFont val="Arial"/>
            <scheme val="minor"/>
          </rPr>
          <t xml:space="preserve">83747495
</t>
        </r>
      </text>
    </comment>
    <comment ref="AT7" authorId="0" shapeId="0" xr:uid="{00000000-0006-0000-0200-000021010000}">
      <text>
        <r>
          <rPr>
            <sz val="10"/>
            <color rgb="FF000000"/>
            <rFont val="Arial"/>
            <scheme val="minor"/>
          </rPr>
          <t xml:space="preserve">84419981
</t>
        </r>
      </text>
    </comment>
    <comment ref="AV7" authorId="0" shapeId="0" xr:uid="{00000000-0006-0000-0200-000022010000}">
      <text>
        <r>
          <rPr>
            <sz val="10"/>
            <color rgb="FF000000"/>
            <rFont val="Arial"/>
            <scheme val="minor"/>
          </rPr>
          <t>82012591   
não há necessidade de reforço de empenho para este mês.</t>
        </r>
      </text>
    </comment>
    <comment ref="AW7" authorId="0" shapeId="0" xr:uid="{00000000-0006-0000-0200-000023010000}">
      <text>
        <r>
          <rPr>
            <sz val="10"/>
            <color rgb="FF000000"/>
            <rFont val="Arial"/>
            <scheme val="minor"/>
          </rPr>
          <t xml:space="preserve">86378517
</t>
        </r>
      </text>
    </comment>
    <comment ref="AX7" authorId="0" shapeId="0" xr:uid="{00000000-0006-0000-0200-000024010000}">
      <text>
        <r>
          <rPr>
            <sz val="10"/>
            <color rgb="FF000000"/>
            <rFont val="Arial"/>
            <scheme val="minor"/>
          </rPr>
          <t xml:space="preserve">86677043
</t>
        </r>
      </text>
    </comment>
    <comment ref="AZ7" authorId="0" shapeId="0" xr:uid="{00000000-0006-0000-0200-000025010000}">
      <text>
        <r>
          <rPr>
            <sz val="10"/>
            <color rgb="FF000000"/>
            <rFont val="Arial"/>
            <scheme val="minor"/>
          </rPr>
          <t>84762752</t>
        </r>
      </text>
    </comment>
    <comment ref="BA7" authorId="0" shapeId="0" xr:uid="{00000000-0006-0000-0200-000026010000}">
      <text>
        <r>
          <rPr>
            <sz val="10"/>
            <color rgb="FF000000"/>
            <rFont val="Arial"/>
            <scheme val="minor"/>
          </rPr>
          <t>88339376</t>
        </r>
      </text>
    </comment>
    <comment ref="BB7" authorId="0" shapeId="0" xr:uid="{00000000-0006-0000-0200-000027010000}">
      <text>
        <r>
          <rPr>
            <sz val="10"/>
            <color rgb="FF000000"/>
            <rFont val="Arial"/>
            <scheme val="minor"/>
          </rPr>
          <t>89005641</t>
        </r>
      </text>
    </comment>
    <comment ref="BD7" authorId="0" shapeId="0" xr:uid="{00000000-0006-0000-0200-000028010000}">
      <text>
        <r>
          <rPr>
            <sz val="10"/>
            <color rgb="FF000000"/>
            <rFont val="Arial"/>
            <scheme val="minor"/>
          </rPr>
          <t>85135727</t>
        </r>
      </text>
    </comment>
    <comment ref="BE7" authorId="0" shapeId="0" xr:uid="{00000000-0006-0000-0200-000029010000}">
      <text>
        <r>
          <rPr>
            <sz val="10"/>
            <color rgb="FF000000"/>
            <rFont val="Arial"/>
            <scheme val="minor"/>
          </rPr>
          <t xml:space="preserve">89585212
</t>
        </r>
      </text>
    </comment>
    <comment ref="BF7" authorId="0" shapeId="0" xr:uid="{00000000-0006-0000-0200-00002A010000}">
      <text>
        <r>
          <rPr>
            <sz val="10"/>
            <color rgb="FF000000"/>
            <rFont val="Arial"/>
            <scheme val="minor"/>
          </rPr>
          <t>89862311</t>
        </r>
      </text>
    </comment>
    <comment ref="BH7" authorId="0" shapeId="0" xr:uid="{00000000-0006-0000-0200-00002B010000}">
      <text>
        <r>
          <rPr>
            <sz val="10"/>
            <color rgb="FF000000"/>
            <rFont val="Arial"/>
            <scheme val="minor"/>
          </rPr>
          <t>85135727</t>
        </r>
      </text>
    </comment>
    <comment ref="BI7" authorId="0" shapeId="0" xr:uid="{00000000-0006-0000-0200-00002C010000}">
      <text>
        <r>
          <rPr>
            <sz val="10"/>
            <color rgb="FF000000"/>
            <rFont val="Arial"/>
            <scheme val="minor"/>
          </rPr>
          <t>89932694</t>
        </r>
      </text>
    </comment>
    <comment ref="BJ7" authorId="0" shapeId="0" xr:uid="{00000000-0006-0000-0200-00002D010000}">
      <text>
        <r>
          <rPr>
            <sz val="10"/>
            <color rgb="FF000000"/>
            <rFont val="Arial"/>
            <scheme val="minor"/>
          </rPr>
          <t>92515269</t>
        </r>
      </text>
    </comment>
    <comment ref="BK7" authorId="0" shapeId="0" xr:uid="{00000000-0006-0000-0200-00002E010000}">
      <text>
        <r>
          <rPr>
            <sz val="10"/>
            <color rgb="FF000000"/>
            <rFont val="Arial"/>
            <scheme val="minor"/>
          </rPr>
          <t xml:space="preserve">90511591
</t>
        </r>
      </text>
    </comment>
    <comment ref="J8" authorId="0" shapeId="0" xr:uid="{00000000-0006-0000-0200-00002F010000}">
      <text>
        <r>
          <rPr>
            <sz val="10"/>
            <color rgb="FF000000"/>
            <rFont val="Arial"/>
            <scheme val="minor"/>
          </rPr>
          <t xml:space="preserve">73915610
</t>
        </r>
      </text>
    </comment>
    <comment ref="O8" authorId="0" shapeId="0" xr:uid="{00000000-0006-0000-0200-000030010000}">
      <text>
        <r>
          <rPr>
            <sz val="10"/>
            <color rgb="FF000000"/>
            <rFont val="Arial"/>
            <scheme val="minor"/>
          </rPr>
          <t>67287338</t>
        </r>
      </text>
    </comment>
    <comment ref="P8" authorId="0" shapeId="0" xr:uid="{00000000-0006-0000-0200-000031010000}">
      <text>
        <r>
          <rPr>
            <sz val="10"/>
            <color rgb="FF000000"/>
            <rFont val="Arial"/>
            <scheme val="minor"/>
          </rPr>
          <t>67654103</t>
        </r>
      </text>
    </comment>
    <comment ref="Q8" authorId="0" shapeId="0" xr:uid="{00000000-0006-0000-0200-000032010000}">
      <text>
        <r>
          <rPr>
            <sz val="10"/>
            <color rgb="FF000000"/>
            <rFont val="Arial"/>
            <scheme val="minor"/>
          </rPr>
          <t>69301163</t>
        </r>
      </text>
    </comment>
    <comment ref="R8" authorId="0" shapeId="0" xr:uid="{00000000-0006-0000-0200-000033010000}">
      <text>
        <r>
          <rPr>
            <sz val="10"/>
            <color rgb="FF000000"/>
            <rFont val="Arial"/>
            <scheme val="minor"/>
          </rPr>
          <t>70045107</t>
        </r>
      </text>
    </comment>
    <comment ref="T8" authorId="0" shapeId="0" xr:uid="{00000000-0006-0000-0200-000034010000}">
      <text>
        <r>
          <rPr>
            <sz val="10"/>
            <color rgb="FF000000"/>
            <rFont val="Arial"/>
            <scheme val="minor"/>
          </rPr>
          <t>69446164</t>
        </r>
      </text>
    </comment>
    <comment ref="U8" authorId="0" shapeId="0" xr:uid="{00000000-0006-0000-0200-000035010000}">
      <text>
        <r>
          <rPr>
            <sz val="10"/>
            <color rgb="FF000000"/>
            <rFont val="Arial"/>
            <scheme val="minor"/>
          </rPr>
          <t>70852798</t>
        </r>
      </text>
    </comment>
    <comment ref="V8" authorId="0" shapeId="0" xr:uid="{00000000-0006-0000-0200-000036010000}">
      <text>
        <r>
          <rPr>
            <sz val="10"/>
            <color rgb="FF000000"/>
            <rFont val="Arial"/>
            <scheme val="minor"/>
          </rPr>
          <t>71635922</t>
        </r>
      </text>
    </comment>
    <comment ref="W8" authorId="0" shapeId="0" xr:uid="{00000000-0006-0000-0200-000037010000}">
      <text>
        <r>
          <rPr>
            <sz val="10"/>
            <color rgb="FF000000"/>
            <rFont val="Arial"/>
            <scheme val="minor"/>
          </rPr>
          <t>67287338</t>
        </r>
      </text>
    </comment>
    <comment ref="X8" authorId="0" shapeId="0" xr:uid="{00000000-0006-0000-0200-000038010000}">
      <text>
        <r>
          <rPr>
            <sz val="10"/>
            <color rgb="FF000000"/>
            <rFont val="Arial"/>
            <scheme val="minor"/>
          </rPr>
          <t>70302594</t>
        </r>
      </text>
    </comment>
    <comment ref="Y8" authorId="0" shapeId="0" xr:uid="{00000000-0006-0000-0200-000039010000}">
      <text>
        <r>
          <rPr>
            <sz val="10"/>
            <color rgb="FF000000"/>
            <rFont val="Arial"/>
            <scheme val="minor"/>
          </rPr>
          <t>72064517</t>
        </r>
      </text>
    </comment>
    <comment ref="Z8" authorId="0" shapeId="0" xr:uid="{00000000-0006-0000-0200-00003A010000}">
      <text>
        <r>
          <rPr>
            <sz val="10"/>
            <color rgb="FF000000"/>
            <rFont val="Arial"/>
            <scheme val="minor"/>
          </rPr>
          <t>73157312</t>
        </r>
      </text>
    </comment>
    <comment ref="AA8" authorId="0" shapeId="0" xr:uid="{00000000-0006-0000-0200-00003B010000}">
      <text>
        <r>
          <rPr>
            <sz val="10"/>
            <color rgb="FF000000"/>
            <rFont val="Arial"/>
            <scheme val="minor"/>
          </rPr>
          <t>67287338</t>
        </r>
      </text>
    </comment>
    <comment ref="AB8" authorId="0" shapeId="0" xr:uid="{00000000-0006-0000-0200-00003C010000}">
      <text>
        <r>
          <rPr>
            <sz val="10"/>
            <color rgb="FF000000"/>
            <rFont val="Arial"/>
            <scheme val="minor"/>
          </rPr>
          <t>72740231</t>
        </r>
      </text>
    </comment>
    <comment ref="AC8" authorId="0" shapeId="0" xr:uid="{00000000-0006-0000-0200-00003D010000}">
      <text>
        <r>
          <rPr>
            <sz val="10"/>
            <color rgb="FF000000"/>
            <rFont val="Arial"/>
            <scheme val="minor"/>
          </rPr>
          <t>75209275</t>
        </r>
      </text>
    </comment>
    <comment ref="AD8" authorId="0" shapeId="0" xr:uid="{00000000-0006-0000-0200-00003E010000}">
      <text>
        <r>
          <rPr>
            <sz val="10"/>
            <color rgb="FF000000"/>
            <rFont val="Arial"/>
            <scheme val="minor"/>
          </rPr>
          <t>75942369</t>
        </r>
      </text>
    </comment>
    <comment ref="AE8" authorId="0" shapeId="0" xr:uid="{00000000-0006-0000-0200-00003F010000}">
      <text>
        <r>
          <rPr>
            <sz val="10"/>
            <color rgb="FF000000"/>
            <rFont val="Arial"/>
            <scheme val="minor"/>
          </rPr>
          <t xml:space="preserve">74675429
10 dias do valor de R$ 21.149,41
20 dias do valor de R$ 22.206,88
</t>
        </r>
      </text>
    </comment>
    <comment ref="AF8" authorId="0" shapeId="0" xr:uid="{00000000-0006-0000-0200-000040010000}">
      <text>
        <r>
          <rPr>
            <sz val="10"/>
            <color rgb="FF000000"/>
            <rFont val="Arial"/>
            <scheme val="minor"/>
          </rPr>
          <t>74784447</t>
        </r>
      </text>
    </comment>
    <comment ref="AG8" authorId="0" shapeId="0" xr:uid="{00000000-0006-0000-0200-000041010000}">
      <text>
        <r>
          <rPr>
            <sz val="10"/>
            <color rgb="FF000000"/>
            <rFont val="Arial"/>
            <scheme val="minor"/>
          </rPr>
          <t>77303585</t>
        </r>
      </text>
    </comment>
    <comment ref="AH8" authorId="0" shapeId="0" xr:uid="{00000000-0006-0000-0200-000042010000}">
      <text>
        <r>
          <rPr>
            <sz val="10"/>
            <color rgb="FF000000"/>
            <rFont val="Arial"/>
            <scheme val="minor"/>
          </rPr>
          <t>78093082</t>
        </r>
      </text>
    </comment>
    <comment ref="AI8" authorId="0" shapeId="0" xr:uid="{00000000-0006-0000-0200-000043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J8" authorId="0" shapeId="0" xr:uid="{00000000-0006-0000-0200-000044010000}">
      <text>
        <r>
          <rPr>
            <sz val="10"/>
            <color rgb="FF000000"/>
            <rFont val="Arial"/>
            <scheme val="minor"/>
          </rPr>
          <t>76660818</t>
        </r>
      </text>
    </comment>
    <comment ref="AK8" authorId="0" shapeId="0" xr:uid="{00000000-0006-0000-0200-000045010000}">
      <text>
        <r>
          <rPr>
            <sz val="10"/>
            <color rgb="FF000000"/>
            <rFont val="Arial"/>
            <scheme val="minor"/>
          </rPr>
          <t>79747314</t>
        </r>
      </text>
    </comment>
    <comment ref="AL8" authorId="0" shapeId="0" xr:uid="{00000000-0006-0000-0200-000046010000}">
      <text>
        <r>
          <rPr>
            <sz val="10"/>
            <color rgb="FF000000"/>
            <rFont val="Arial"/>
            <scheme val="minor"/>
          </rPr>
          <t>81060464</t>
        </r>
      </text>
    </comment>
    <comment ref="AM8" authorId="0" shapeId="0" xr:uid="{00000000-0006-0000-0200-000047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N8" authorId="0" shapeId="0" xr:uid="{00000000-0006-0000-0200-000048010000}">
      <text>
        <r>
          <rPr>
            <sz val="10"/>
            <color rgb="FF000000"/>
            <rFont val="Arial"/>
            <scheme val="minor"/>
          </rPr>
          <t>78464290</t>
        </r>
      </text>
    </comment>
    <comment ref="AO8" authorId="0" shapeId="0" xr:uid="{00000000-0006-0000-0200-000049010000}">
      <text>
        <r>
          <rPr>
            <sz val="10"/>
            <color rgb="FF000000"/>
            <rFont val="Arial"/>
            <scheme val="minor"/>
          </rPr>
          <t>81891122</t>
        </r>
      </text>
    </comment>
    <comment ref="AP8" authorId="0" shapeId="0" xr:uid="{00000000-0006-0000-0200-00004A010000}">
      <text>
        <r>
          <rPr>
            <sz val="10"/>
            <color rgb="FF000000"/>
            <rFont val="Arial"/>
            <scheme val="minor"/>
          </rPr>
          <t>82172375</t>
        </r>
      </text>
    </comment>
    <comment ref="AQ8" authorId="0" shapeId="0" xr:uid="{00000000-0006-0000-0200-00004B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R8" authorId="0" shapeId="0" xr:uid="{00000000-0006-0000-0200-00004C010000}">
      <text>
        <r>
          <rPr>
            <sz val="10"/>
            <color rgb="FF000000"/>
            <rFont val="Arial"/>
            <scheme val="minor"/>
          </rPr>
          <t>80450369</t>
        </r>
      </text>
    </comment>
    <comment ref="AS8" authorId="0" shapeId="0" xr:uid="{00000000-0006-0000-0200-00004D010000}">
      <text>
        <r>
          <rPr>
            <sz val="10"/>
            <color rgb="FF000000"/>
            <rFont val="Arial"/>
            <scheme val="minor"/>
          </rPr>
          <t>84049197</t>
        </r>
      </text>
    </comment>
    <comment ref="AT8" authorId="0" shapeId="0" xr:uid="{00000000-0006-0000-0200-00004E010000}">
      <text>
        <r>
          <rPr>
            <sz val="10"/>
            <color rgb="FF000000"/>
            <rFont val="Arial"/>
            <scheme val="minor"/>
          </rPr>
          <t>86842024</t>
        </r>
      </text>
    </comment>
    <comment ref="AU8" authorId="0" shapeId="0" xr:uid="{00000000-0006-0000-0200-00004F010000}">
      <text>
        <r>
          <rPr>
            <sz val="10"/>
            <color rgb="FF000000"/>
            <rFont val="Arial"/>
            <scheme val="minor"/>
          </rPr>
          <t xml:space="preserve">74675429
</t>
        </r>
      </text>
    </comment>
    <comment ref="AV8" authorId="0" shapeId="0" xr:uid="{00000000-0006-0000-0200-000050010000}">
      <text>
        <r>
          <rPr>
            <sz val="10"/>
            <color rgb="FF000000"/>
            <rFont val="Arial"/>
            <scheme val="minor"/>
          </rPr>
          <t xml:space="preserve">82649581
</t>
        </r>
      </text>
    </comment>
    <comment ref="AW8" authorId="0" shapeId="0" xr:uid="{00000000-0006-0000-0200-000051010000}">
      <text>
        <r>
          <rPr>
            <sz val="10"/>
            <color rgb="FF000000"/>
            <rFont val="Arial"/>
            <scheme val="minor"/>
          </rPr>
          <t>86409422</t>
        </r>
      </text>
    </comment>
    <comment ref="AX8" authorId="0" shapeId="0" xr:uid="{00000000-0006-0000-0200-000052010000}">
      <text>
        <r>
          <rPr>
            <sz val="10"/>
            <color rgb="FF000000"/>
            <rFont val="Arial"/>
            <scheme val="minor"/>
          </rPr>
          <t>86842316</t>
        </r>
      </text>
    </comment>
    <comment ref="AY8" authorId="0" shapeId="0" xr:uid="{00000000-0006-0000-0200-000053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Z8" authorId="0" shapeId="0" xr:uid="{00000000-0006-0000-0200-000054010000}">
      <text>
        <r>
          <rPr>
            <sz val="10"/>
            <color rgb="FF000000"/>
            <rFont val="Arial"/>
            <scheme val="minor"/>
          </rPr>
          <t>84763092</t>
        </r>
      </text>
    </comment>
    <comment ref="BA8" authorId="0" shapeId="0" xr:uid="{00000000-0006-0000-0200-000055010000}">
      <text>
        <r>
          <rPr>
            <sz val="10"/>
            <color rgb="FF000000"/>
            <rFont val="Arial"/>
            <scheme val="minor"/>
          </rPr>
          <t>88866125</t>
        </r>
      </text>
    </comment>
    <comment ref="BB8" authorId="0" shapeId="0" xr:uid="{00000000-0006-0000-0200-000056010000}">
      <text>
        <r>
          <rPr>
            <sz val="10"/>
            <color rgb="FF000000"/>
            <rFont val="Arial"/>
            <scheme val="minor"/>
          </rPr>
          <t>89649354</t>
        </r>
      </text>
    </comment>
    <comment ref="BC8" authorId="0" shapeId="0" xr:uid="{00000000-0006-0000-0200-000057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BD8" authorId="0" shapeId="0" xr:uid="{00000000-0006-0000-0200-000058010000}">
      <text>
        <r>
          <rPr>
            <sz val="10"/>
            <color rgb="FF000000"/>
            <rFont val="Arial"/>
            <scheme val="minor"/>
          </rPr>
          <t>84763092</t>
        </r>
      </text>
    </comment>
    <comment ref="BE8" authorId="0" shapeId="0" xr:uid="{00000000-0006-0000-0200-000059010000}">
      <text>
        <r>
          <rPr>
            <sz val="10"/>
            <color rgb="FF000000"/>
            <rFont val="Arial"/>
            <scheme val="minor"/>
          </rPr>
          <t>89720286</t>
        </r>
      </text>
    </comment>
    <comment ref="BF8" authorId="0" shapeId="0" xr:uid="{00000000-0006-0000-0200-00005A010000}">
      <text>
        <r>
          <rPr>
            <sz val="10"/>
            <color rgb="FF000000"/>
            <rFont val="Arial"/>
            <scheme val="minor"/>
          </rPr>
          <t>92505750</t>
        </r>
      </text>
    </comment>
    <comment ref="BG8" authorId="0" shapeId="0" xr:uid="{00000000-0006-0000-0200-00005B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BH8" authorId="0" shapeId="0" xr:uid="{00000000-0006-0000-0200-00005C010000}">
      <text>
        <r>
          <rPr>
            <sz val="10"/>
            <color rgb="FF000000"/>
            <rFont val="Arial"/>
            <scheme val="minor"/>
          </rPr>
          <t>84763092</t>
        </r>
      </text>
    </comment>
    <comment ref="BI8" authorId="0" shapeId="0" xr:uid="{00000000-0006-0000-0200-00005D010000}">
      <text>
        <r>
          <rPr>
            <sz val="10"/>
            <color rgb="FF000000"/>
            <rFont val="Arial"/>
            <scheme val="minor"/>
          </rPr>
          <t>89933623</t>
        </r>
      </text>
    </comment>
    <comment ref="BJ8" authorId="0" shapeId="0" xr:uid="{00000000-0006-0000-0200-00005E010000}">
      <text>
        <r>
          <rPr>
            <sz val="10"/>
            <color rgb="FF000000"/>
            <rFont val="Arial"/>
            <scheme val="minor"/>
          </rPr>
          <t>92507573</t>
        </r>
      </text>
    </comment>
    <comment ref="D9" authorId="0" shapeId="0" xr:uid="{00000000-0006-0000-0200-00005F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E9" authorId="0" shapeId="0" xr:uid="{00000000-0006-0000-0200-000060010000}">
      <text>
        <r>
          <rPr>
            <sz val="10"/>
            <color rgb="FF000000"/>
            <rFont val="Arial"/>
            <scheme val="minor"/>
          </rPr>
          <t>55507933</t>
        </r>
      </text>
    </comment>
    <comment ref="F9" authorId="0" shapeId="0" xr:uid="{00000000-0006-0000-0200-000061010000}">
      <text>
        <r>
          <rPr>
            <sz val="10"/>
            <color rgb="FF000000"/>
            <rFont val="Arial"/>
            <scheme val="minor"/>
          </rPr>
          <t>48754206</t>
        </r>
      </text>
    </comment>
    <comment ref="G9" authorId="0" shapeId="0" xr:uid="{00000000-0006-0000-0200-000062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H9" authorId="0" shapeId="0" xr:uid="{00000000-0006-0000-0200-000063010000}">
      <text>
        <r>
          <rPr>
            <sz val="10"/>
            <color rgb="FF000000"/>
            <rFont val="Arial"/>
            <scheme val="minor"/>
          </rPr>
          <t>CONTRATO DE 12 MESES - NÃO SERÁ RENOVADO</t>
        </r>
      </text>
    </comment>
    <comment ref="I9" authorId="0" shapeId="0" xr:uid="{00000000-0006-0000-0200-000064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J9" authorId="0" shapeId="0" xr:uid="{00000000-0006-0000-0200-000065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O9" authorId="0" shapeId="0" xr:uid="{00000000-0006-0000-0200-000066010000}">
      <text>
        <r>
          <rPr>
            <sz val="10"/>
            <color rgb="FF000000"/>
            <rFont val="Arial"/>
            <scheme val="minor"/>
          </rPr>
          <t>67451375</t>
        </r>
      </text>
    </comment>
    <comment ref="P9" authorId="0" shapeId="0" xr:uid="{00000000-0006-0000-0200-000067010000}">
      <text>
        <r>
          <rPr>
            <sz val="10"/>
            <color rgb="FF000000"/>
            <rFont val="Arial"/>
            <scheme val="minor"/>
          </rPr>
          <t>67627071</t>
        </r>
      </text>
    </comment>
    <comment ref="Q9" authorId="0" shapeId="0" xr:uid="{00000000-0006-0000-0200-000068010000}">
      <text>
        <r>
          <rPr>
            <sz val="10"/>
            <color rgb="FF000000"/>
            <rFont val="Arial"/>
            <scheme val="minor"/>
          </rPr>
          <t>69770042</t>
        </r>
      </text>
    </comment>
    <comment ref="R9" authorId="0" shapeId="0" xr:uid="{00000000-0006-0000-0200-000069010000}">
      <text>
        <r>
          <rPr>
            <sz val="10"/>
            <color rgb="FF000000"/>
            <rFont val="Arial"/>
            <scheme val="minor"/>
          </rPr>
          <t>70662653</t>
        </r>
      </text>
    </comment>
    <comment ref="S9" authorId="0" shapeId="0" xr:uid="{00000000-0006-0000-0200-00006A010000}">
      <text>
        <r>
          <rPr>
            <sz val="10"/>
            <color rgb="FF000000"/>
            <rFont val="Arial"/>
            <scheme val="minor"/>
          </rPr>
          <t>67451375</t>
        </r>
      </text>
    </comment>
    <comment ref="T9" authorId="0" shapeId="0" xr:uid="{00000000-0006-0000-0200-00006B010000}">
      <text>
        <r>
          <rPr>
            <sz val="10"/>
            <color rgb="FF000000"/>
            <rFont val="Arial"/>
            <scheme val="minor"/>
          </rPr>
          <t>69449686</t>
        </r>
      </text>
    </comment>
    <comment ref="U9" authorId="0" shapeId="0" xr:uid="{00000000-0006-0000-0200-00006C010000}">
      <text>
        <r>
          <rPr>
            <sz val="10"/>
            <color rgb="FF000000"/>
            <rFont val="Arial"/>
            <scheme val="minor"/>
          </rPr>
          <t>70849358</t>
        </r>
      </text>
    </comment>
    <comment ref="V9" authorId="0" shapeId="0" xr:uid="{00000000-0006-0000-0200-00006D010000}">
      <text>
        <r>
          <rPr>
            <sz val="10"/>
            <color rgb="FF000000"/>
            <rFont val="Arial"/>
            <scheme val="minor"/>
          </rPr>
          <t>72124256</t>
        </r>
      </text>
    </comment>
    <comment ref="W9" authorId="0" shapeId="0" xr:uid="{00000000-0006-0000-0200-00006E010000}">
      <text>
        <r>
          <rPr>
            <sz val="10"/>
            <color rgb="FF000000"/>
            <rFont val="Arial"/>
            <scheme val="minor"/>
          </rPr>
          <t>17 dias com o valor de R$ 2.671,18
13 dias com o valor de R$ 2.804,74
67451375</t>
        </r>
      </text>
    </comment>
    <comment ref="X9" authorId="0" shapeId="0" xr:uid="{00000000-0006-0000-0200-00006F010000}">
      <text>
        <r>
          <rPr>
            <sz val="10"/>
            <color rgb="FF000000"/>
            <rFont val="Arial"/>
            <scheme val="minor"/>
          </rPr>
          <t>70122348</t>
        </r>
      </text>
    </comment>
    <comment ref="Y9" authorId="0" shapeId="0" xr:uid="{00000000-0006-0000-0200-000070010000}">
      <text>
        <r>
          <rPr>
            <sz val="10"/>
            <color rgb="FF000000"/>
            <rFont val="Arial"/>
            <scheme val="minor"/>
          </rPr>
          <t>72069199</t>
        </r>
      </text>
    </comment>
    <comment ref="Z9" authorId="0" shapeId="0" xr:uid="{00000000-0006-0000-0200-000071010000}">
      <text>
        <r>
          <rPr>
            <sz val="10"/>
            <color rgb="FF000000"/>
            <rFont val="Arial"/>
            <scheme val="minor"/>
          </rPr>
          <t>72843084</t>
        </r>
      </text>
    </comment>
    <comment ref="D10" authorId="0" shapeId="0" xr:uid="{00000000-0006-0000-0200-000072010000}">
      <text>
        <r>
          <rPr>
            <sz val="10"/>
            <color rgb="FF000000"/>
            <rFont val="Arial"/>
            <scheme val="minor"/>
          </rPr>
          <t>40803558</t>
        </r>
      </text>
    </comment>
    <comment ref="E10" authorId="0" shapeId="0" xr:uid="{00000000-0006-0000-0200-000073010000}">
      <text>
        <r>
          <rPr>
            <sz val="10"/>
            <color rgb="FF000000"/>
            <rFont val="Arial"/>
            <scheme val="minor"/>
          </rPr>
          <t>40592484</t>
        </r>
      </text>
    </comment>
    <comment ref="F10" authorId="0" shapeId="0" xr:uid="{00000000-0006-0000-0200-000074010000}">
      <text>
        <r>
          <rPr>
            <sz val="10"/>
            <color rgb="FF000000"/>
            <rFont val="Arial"/>
            <scheme val="minor"/>
          </rPr>
          <t>41108323</t>
        </r>
      </text>
    </comment>
    <comment ref="G10" authorId="0" shapeId="0" xr:uid="{00000000-0006-0000-0200-000075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H10" authorId="0" shapeId="0" xr:uid="{00000000-0006-0000-0200-000076010000}">
      <text>
        <r>
          <rPr>
            <sz val="10"/>
            <color rgb="FF000000"/>
            <rFont val="Arial"/>
            <scheme val="minor"/>
          </rPr>
          <t xml:space="preserve">CONTRATO DE 12 MESES
</t>
        </r>
      </text>
    </comment>
    <comment ref="I10" authorId="0" shapeId="0" xr:uid="{00000000-0006-0000-0200-000077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J10" authorId="0" shapeId="0" xr:uid="{00000000-0006-0000-0200-000078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M10" authorId="0" shapeId="0" xr:uid="{00000000-0006-0000-0200-000079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O10" authorId="0" shapeId="0" xr:uid="{00000000-0006-0000-0200-00007A010000}">
      <text>
        <r>
          <rPr>
            <sz val="10"/>
            <color rgb="FF000000"/>
            <rFont val="Arial"/>
            <scheme val="minor"/>
          </rPr>
          <t>67301252</t>
        </r>
      </text>
    </comment>
    <comment ref="P10" authorId="0" shapeId="0" xr:uid="{00000000-0006-0000-0200-00007B010000}">
      <text>
        <r>
          <rPr>
            <sz val="10"/>
            <color rgb="FF000000"/>
            <rFont val="Arial"/>
            <scheme val="minor"/>
          </rPr>
          <t>67552030</t>
        </r>
      </text>
    </comment>
    <comment ref="Q10" authorId="0" shapeId="0" xr:uid="{00000000-0006-0000-0200-00007C010000}">
      <text>
        <r>
          <rPr>
            <sz val="10"/>
            <color rgb="FF000000"/>
            <rFont val="Arial"/>
            <scheme val="minor"/>
          </rPr>
          <t>67854400</t>
        </r>
      </text>
    </comment>
    <comment ref="R10" authorId="0" shapeId="0" xr:uid="{00000000-0006-0000-0200-00007D010000}">
      <text>
        <r>
          <rPr>
            <sz val="10"/>
            <color rgb="FF000000"/>
            <rFont val="Arial"/>
            <scheme val="minor"/>
          </rPr>
          <t>69897376</t>
        </r>
      </text>
    </comment>
    <comment ref="S10" authorId="0" shapeId="0" xr:uid="{00000000-0006-0000-0200-00007E010000}">
      <text>
        <r>
          <rPr>
            <sz val="10"/>
            <color rgb="FF000000"/>
            <rFont val="Arial"/>
            <scheme val="minor"/>
          </rPr>
          <t>69897376</t>
        </r>
      </text>
    </comment>
    <comment ref="T10" authorId="0" shapeId="0" xr:uid="{00000000-0006-0000-0200-00007F010000}">
      <text>
        <r>
          <rPr>
            <sz val="10"/>
            <color rgb="FF000000"/>
            <rFont val="Arial"/>
            <scheme val="minor"/>
          </rPr>
          <t xml:space="preserve">69092268 (R$49722,48) e 67990376 (ANULAÇÃO R$ 21659,31)
</t>
        </r>
      </text>
    </comment>
    <comment ref="U10" authorId="0" shapeId="0" xr:uid="{00000000-0006-0000-0200-000080010000}">
      <text>
        <r>
          <rPr>
            <sz val="10"/>
            <color rgb="FF000000"/>
            <rFont val="Arial"/>
            <scheme val="minor"/>
          </rPr>
          <t>69140872</t>
        </r>
      </text>
    </comment>
    <comment ref="V10" authorId="0" shapeId="0" xr:uid="{00000000-0006-0000-0200-000081010000}">
      <text>
        <r>
          <rPr>
            <sz val="10"/>
            <color rgb="FF000000"/>
            <rFont val="Arial"/>
            <scheme val="minor"/>
          </rPr>
          <t>70032393</t>
        </r>
      </text>
    </comment>
    <comment ref="W10" authorId="0" shapeId="0" xr:uid="{00000000-0006-0000-0200-000082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X10" authorId="0" shapeId="0" xr:uid="{00000000-0006-0000-0200-000083010000}">
      <text>
        <r>
          <rPr>
            <sz val="10"/>
            <color rgb="FF000000"/>
            <rFont val="Arial"/>
            <scheme val="minor"/>
          </rPr>
          <t>70118435</t>
        </r>
      </text>
    </comment>
    <comment ref="Y10" authorId="0" shapeId="0" xr:uid="{00000000-0006-0000-0200-000084010000}">
      <text>
        <r>
          <rPr>
            <sz val="10"/>
            <color rgb="FF000000"/>
            <rFont val="Arial"/>
            <scheme val="minor"/>
          </rPr>
          <t>70977024</t>
        </r>
      </text>
    </comment>
    <comment ref="Z10" authorId="0" shapeId="0" xr:uid="{00000000-0006-0000-0200-000085010000}">
      <text>
        <r>
          <rPr>
            <sz val="10"/>
            <color rgb="FF000000"/>
            <rFont val="Arial"/>
            <scheme val="minor"/>
          </rPr>
          <t>71628073</t>
        </r>
      </text>
    </comment>
    <comment ref="AA10" authorId="0" shapeId="0" xr:uid="{00000000-0006-0000-0200-000086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B10" authorId="0" shapeId="0" xr:uid="{00000000-0006-0000-0200-000087010000}">
      <text>
        <r>
          <rPr>
            <sz val="10"/>
            <color rgb="FF000000"/>
            <rFont val="Arial"/>
            <scheme val="minor"/>
          </rPr>
          <t>72985559</t>
        </r>
      </text>
    </comment>
    <comment ref="AC10" authorId="0" shapeId="0" xr:uid="{00000000-0006-0000-0200-000088010000}">
      <text>
        <r>
          <rPr>
            <sz val="10"/>
            <color rgb="FF000000"/>
            <rFont val="Arial"/>
            <scheme val="minor"/>
          </rPr>
          <t>72763239</t>
        </r>
      </text>
    </comment>
    <comment ref="AD10" authorId="0" shapeId="0" xr:uid="{00000000-0006-0000-0200-000089010000}">
      <text>
        <r>
          <rPr>
            <sz val="10"/>
            <color rgb="FF000000"/>
            <rFont val="Arial"/>
            <scheme val="minor"/>
          </rPr>
          <t>74028137</t>
        </r>
      </text>
    </comment>
    <comment ref="AE10" authorId="0" shapeId="0" xr:uid="{00000000-0006-0000-0200-00008A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G10" authorId="0" shapeId="0" xr:uid="{00000000-0006-0000-0200-00008B010000}">
      <text>
        <r>
          <rPr>
            <sz val="10"/>
            <color rgb="FF000000"/>
            <rFont val="Arial"/>
            <scheme val="minor"/>
          </rPr>
          <t>75181172</t>
        </r>
      </text>
    </comment>
    <comment ref="AH10" authorId="0" shapeId="0" xr:uid="{00000000-0006-0000-0200-00008C010000}">
      <text>
        <r>
          <rPr>
            <sz val="10"/>
            <color rgb="FF000000"/>
            <rFont val="Arial"/>
            <scheme val="minor"/>
          </rPr>
          <t>75942167</t>
        </r>
      </text>
    </comment>
    <comment ref="AI10" authorId="0" shapeId="0" xr:uid="{00000000-0006-0000-0200-00008D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J10" authorId="0" shapeId="0" xr:uid="{00000000-0006-0000-0200-00008E010000}">
      <text>
        <r>
          <rPr>
            <sz val="10"/>
            <color rgb="FF000000"/>
            <rFont val="Arial"/>
            <scheme val="minor"/>
          </rPr>
          <t>76431421</t>
        </r>
      </text>
    </comment>
    <comment ref="AK10" authorId="0" shapeId="0" xr:uid="{00000000-0006-0000-0200-00008F010000}">
      <text>
        <r>
          <rPr>
            <sz val="10"/>
            <color rgb="FF000000"/>
            <rFont val="Arial"/>
            <scheme val="minor"/>
          </rPr>
          <t>77258209</t>
        </r>
      </text>
    </comment>
    <comment ref="AL10" authorId="0" shapeId="0" xr:uid="{00000000-0006-0000-0200-000090010000}">
      <text>
        <r>
          <rPr>
            <sz val="10"/>
            <color rgb="FF000000"/>
            <rFont val="Arial"/>
            <scheme val="minor"/>
          </rPr>
          <t>78088438</t>
        </r>
      </text>
    </comment>
    <comment ref="AM10" authorId="0" shapeId="0" xr:uid="{00000000-0006-0000-0200-000091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N10" authorId="0" shapeId="0" xr:uid="{00000000-0006-0000-0200-000092010000}">
      <text>
        <r>
          <rPr>
            <sz val="10"/>
            <color rgb="FF000000"/>
            <rFont val="Arial"/>
            <scheme val="minor"/>
          </rPr>
          <t>78289315</t>
        </r>
      </text>
    </comment>
    <comment ref="AO10" authorId="0" shapeId="0" xr:uid="{00000000-0006-0000-0200-000093010000}">
      <text>
        <r>
          <rPr>
            <sz val="10"/>
            <color rgb="FF000000"/>
            <rFont val="Arial"/>
            <scheme val="minor"/>
          </rPr>
          <t>77258209</t>
        </r>
      </text>
    </comment>
    <comment ref="AP10" authorId="0" shapeId="0" xr:uid="{00000000-0006-0000-0200-000094010000}">
      <text>
        <r>
          <rPr>
            <sz val="10"/>
            <color rgb="FF000000"/>
            <rFont val="Arial"/>
            <scheme val="minor"/>
          </rPr>
          <t>78088438</t>
        </r>
      </text>
    </comment>
    <comment ref="AR10" authorId="0" shapeId="0" xr:uid="{00000000-0006-0000-0200-000095010000}">
      <text>
        <r>
          <rPr>
            <sz val="10"/>
            <color rgb="FF000000"/>
            <rFont val="Arial"/>
            <scheme val="minor"/>
          </rPr>
          <t>79828837 - não há necessidade de reforço de empenho para o mês de agosto.</t>
        </r>
      </text>
    </comment>
    <comment ref="AS10" authorId="0" shapeId="0" xr:uid="{00000000-0006-0000-0200-000096010000}">
      <text>
        <r>
          <rPr>
            <sz val="10"/>
            <color rgb="FF000000"/>
            <rFont val="Arial"/>
            <scheme val="minor"/>
          </rPr>
          <t>81909971</t>
        </r>
      </text>
    </comment>
    <comment ref="AT10" authorId="0" shapeId="0" xr:uid="{00000000-0006-0000-0200-000097010000}">
      <text>
        <r>
          <rPr>
            <sz val="10"/>
            <color rgb="FF000000"/>
            <rFont val="Arial"/>
            <scheme val="minor"/>
          </rPr>
          <t>82801716</t>
        </r>
      </text>
    </comment>
    <comment ref="AV10" authorId="0" shapeId="0" xr:uid="{00000000-0006-0000-0200-000098010000}">
      <text>
        <r>
          <rPr>
            <sz val="10"/>
            <color rgb="FF000000"/>
            <rFont val="Arial"/>
            <scheme val="minor"/>
          </rPr>
          <t>82779255</t>
        </r>
      </text>
    </comment>
    <comment ref="AW10" authorId="0" shapeId="0" xr:uid="{00000000-0006-0000-0200-000099010000}">
      <text>
        <r>
          <rPr>
            <sz val="10"/>
            <color rgb="FF000000"/>
            <rFont val="Arial"/>
            <scheme val="minor"/>
          </rPr>
          <t>83894949</t>
        </r>
      </text>
    </comment>
    <comment ref="AX10" authorId="0" shapeId="0" xr:uid="{00000000-0006-0000-0200-00009A010000}">
      <text>
        <r>
          <rPr>
            <sz val="10"/>
            <color rgb="FF000000"/>
            <rFont val="Arial"/>
            <scheme val="minor"/>
          </rPr>
          <t>aguardando inclusão no processo</t>
        </r>
      </text>
    </comment>
    <comment ref="AY10" authorId="0" shapeId="0" xr:uid="{00000000-0006-0000-0200-00009B010000}">
      <text>
        <r>
          <rPr>
            <sz val="10"/>
            <color rgb="FF000000"/>
            <rFont val="Arial"/>
            <scheme val="minor"/>
          </rPr>
          <t>84731884</t>
        </r>
      </text>
    </comment>
    <comment ref="AZ10" authorId="0" shapeId="0" xr:uid="{00000000-0006-0000-0200-00009C010000}">
      <text>
        <r>
          <rPr>
            <sz val="10"/>
            <color rgb="FF000000"/>
            <rFont val="Arial"/>
            <scheme val="minor"/>
          </rPr>
          <t xml:space="preserve">85109419
</t>
        </r>
      </text>
    </comment>
    <comment ref="BA10" authorId="0" shapeId="0" xr:uid="{00000000-0006-0000-0200-00009D010000}">
      <text>
        <r>
          <rPr>
            <sz val="10"/>
            <color rgb="FF000000"/>
            <rFont val="Arial"/>
            <scheme val="minor"/>
          </rPr>
          <t xml:space="preserve">86785090
</t>
        </r>
      </text>
    </comment>
    <comment ref="BB10" authorId="0" shapeId="0" xr:uid="{00000000-0006-0000-0200-00009E010000}">
      <text>
        <r>
          <rPr>
            <sz val="10"/>
            <color rgb="FF000000"/>
            <rFont val="Arial"/>
            <scheme val="minor"/>
          </rPr>
          <t xml:space="preserve">87042328
</t>
        </r>
      </text>
    </comment>
    <comment ref="AY11" authorId="0" shapeId="0" xr:uid="{00000000-0006-0000-0200-00009F010000}">
      <text>
        <r>
          <rPr>
            <sz val="10"/>
            <color rgb="FF000000"/>
            <rFont val="Arial"/>
            <scheme val="minor"/>
          </rPr>
          <t>81264957</t>
        </r>
      </text>
    </comment>
    <comment ref="AZ11" authorId="0" shapeId="0" xr:uid="{00000000-0006-0000-0200-0000A0010000}">
      <text>
        <r>
          <rPr>
            <sz val="10"/>
            <color rgb="FF000000"/>
            <rFont val="Arial"/>
            <scheme val="minor"/>
          </rPr>
          <t>85111971
Outubro:  R$ 62.197,33;
Novembro: R$ 109.760,00; e
Dezembro: R$ 109.760,00.</t>
        </r>
      </text>
    </comment>
    <comment ref="BA11" authorId="0" shapeId="0" xr:uid="{00000000-0006-0000-0200-0000A1010000}">
      <text>
        <r>
          <rPr>
            <sz val="10"/>
            <color rgb="FF000000"/>
            <rFont val="Arial"/>
            <scheme val="minor"/>
          </rPr>
          <t>30.236,76</t>
        </r>
      </text>
    </comment>
    <comment ref="BB11" authorId="0" shapeId="0" xr:uid="{00000000-0006-0000-0200-0000A2010000}">
      <text>
        <r>
          <rPr>
            <sz val="10"/>
            <color rgb="FF000000"/>
            <rFont val="Arial"/>
            <scheme val="minor"/>
          </rPr>
          <t>87358820</t>
        </r>
      </text>
    </comment>
    <comment ref="BC11" authorId="0" shapeId="0" xr:uid="{00000000-0006-0000-0200-0000A3010000}">
      <text>
        <r>
          <rPr>
            <sz val="10"/>
            <color rgb="FF000000"/>
            <rFont val="Arial"/>
            <scheme val="minor"/>
          </rPr>
          <t>88128321</t>
        </r>
      </text>
    </comment>
    <comment ref="BE11" authorId="0" shapeId="0" xr:uid="{00000000-0006-0000-0200-0000A4010000}">
      <text>
        <r>
          <rPr>
            <sz val="10"/>
            <color rgb="FF000000"/>
            <rFont val="Arial"/>
            <scheme val="minor"/>
          </rPr>
          <t>30.236,76</t>
        </r>
      </text>
    </comment>
    <comment ref="BF11" authorId="0" shapeId="0" xr:uid="{00000000-0006-0000-0200-0000A5010000}">
      <text>
        <r>
          <rPr>
            <sz val="10"/>
            <color rgb="FF000000"/>
            <rFont val="Arial"/>
            <scheme val="minor"/>
          </rPr>
          <t>88488341</t>
        </r>
      </text>
    </comment>
    <comment ref="BG11" authorId="0" shapeId="0" xr:uid="{00000000-0006-0000-0200-0000A6010000}">
      <text>
        <r>
          <rPr>
            <sz val="10"/>
            <color rgb="FF000000"/>
            <rFont val="Arial"/>
            <scheme val="minor"/>
          </rPr>
          <t>81264957</t>
        </r>
      </text>
    </comment>
    <comment ref="BI11" authorId="0" shapeId="0" xr:uid="{00000000-0006-0000-0200-0000A7010000}">
      <text>
        <r>
          <rPr>
            <sz val="10"/>
            <color rgb="FF000000"/>
            <rFont val="Arial"/>
            <scheme val="minor"/>
          </rPr>
          <t xml:space="preserve">89862720
</t>
        </r>
      </text>
    </comment>
    <comment ref="B12" authorId="0" shapeId="0" xr:uid="{00000000-0006-0000-0200-0000A8010000}">
      <text>
        <r>
          <rPr>
            <sz val="10"/>
            <color rgb="FF000000"/>
            <rFont val="Arial"/>
            <scheme val="minor"/>
          </rPr>
          <t xml:space="preserve">Divergência devido a fórmula 
</t>
        </r>
      </text>
    </comment>
    <comment ref="D12" authorId="0" shapeId="0" xr:uid="{00000000-0006-0000-0200-0000A9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E12" authorId="0" shapeId="0" xr:uid="{00000000-0006-0000-0200-0000AA010000}">
      <text>
        <r>
          <rPr>
            <sz val="10"/>
            <color rgb="FF000000"/>
            <rFont val="Arial"/>
            <scheme val="minor"/>
          </rPr>
          <t>29726444</t>
        </r>
      </text>
    </comment>
    <comment ref="F12" authorId="0" shapeId="0" xr:uid="{00000000-0006-0000-0200-0000AB010000}">
      <text>
        <r>
          <rPr>
            <sz val="10"/>
            <color rgb="FF000000"/>
            <rFont val="Arial"/>
            <scheme val="minor"/>
          </rPr>
          <t>30059302</t>
        </r>
      </text>
    </comment>
    <comment ref="G12" authorId="0" shapeId="0" xr:uid="{00000000-0006-0000-0200-0000AC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H12" authorId="0" shapeId="0" xr:uid="{00000000-0006-0000-0200-0000AD01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I12" authorId="0" shapeId="0" xr:uid="{00000000-0006-0000-0200-0000AE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J12" authorId="0" shapeId="0" xr:uid="{00000000-0006-0000-0200-0000AF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O12" authorId="0" shapeId="0" xr:uid="{00000000-0006-0000-0200-0000B0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P12" authorId="0" shapeId="0" xr:uid="{00000000-0006-0000-0200-0000B1010000}">
      <text>
        <r>
          <rPr>
            <sz val="10"/>
            <color rgb="FF000000"/>
            <rFont val="Arial"/>
            <scheme val="minor"/>
          </rPr>
          <t>67409735</t>
        </r>
      </text>
    </comment>
    <comment ref="Q12" authorId="0" shapeId="0" xr:uid="{00000000-0006-0000-0200-0000B2010000}">
      <text>
        <r>
          <rPr>
            <sz val="10"/>
            <color rgb="FF000000"/>
            <rFont val="Arial"/>
            <scheme val="minor"/>
          </rPr>
          <t>69486967
Guia de devolução no doc - 85241400 no valor de R$ 47,37 referente aos juros</t>
        </r>
      </text>
    </comment>
    <comment ref="R12" authorId="0" shapeId="0" xr:uid="{00000000-0006-0000-0200-0000B3010000}">
      <text>
        <r>
          <rPr>
            <sz val="10"/>
            <color rgb="FF000000"/>
            <rFont val="Arial"/>
            <scheme val="minor"/>
          </rPr>
          <t>70048155 e 70048189</t>
        </r>
      </text>
    </comment>
    <comment ref="S12" authorId="0" shapeId="0" xr:uid="{00000000-0006-0000-0200-0000B4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T12" authorId="0" shapeId="0" xr:uid="{00000000-0006-0000-0200-0000B5010000}">
      <text>
        <r>
          <rPr>
            <sz val="10"/>
            <color rgb="FF000000"/>
            <rFont val="Arial"/>
            <scheme val="minor"/>
          </rPr>
          <t>69401621</t>
        </r>
      </text>
    </comment>
    <comment ref="U12" authorId="0" shapeId="0" xr:uid="{00000000-0006-0000-0200-0000B6010000}">
      <text>
        <r>
          <rPr>
            <sz val="10"/>
            <color rgb="FF000000"/>
            <rFont val="Arial"/>
            <scheme val="minor"/>
          </rPr>
          <t>70263161</t>
        </r>
      </text>
    </comment>
    <comment ref="V12" authorId="0" shapeId="0" xr:uid="{00000000-0006-0000-0200-0000B7010000}">
      <text>
        <r>
          <rPr>
            <sz val="10"/>
            <color rgb="FF000000"/>
            <rFont val="Arial"/>
            <scheme val="minor"/>
          </rPr>
          <t>70773914 e 70774425</t>
        </r>
      </text>
    </comment>
    <comment ref="W12" authorId="0" shapeId="0" xr:uid="{00000000-0006-0000-0200-0000B8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X12" authorId="0" shapeId="0" xr:uid="{00000000-0006-0000-0200-0000B9010000}">
      <text>
        <r>
          <rPr>
            <sz val="10"/>
            <color rgb="FF000000"/>
            <rFont val="Arial"/>
            <scheme val="minor"/>
          </rPr>
          <t>70117391</t>
        </r>
      </text>
    </comment>
    <comment ref="Y12" authorId="0" shapeId="0" xr:uid="{00000000-0006-0000-0200-0000BA010000}">
      <text>
        <r>
          <rPr>
            <sz val="10"/>
            <color rgb="FF000000"/>
            <rFont val="Arial"/>
            <scheme val="minor"/>
          </rPr>
          <t>72497196</t>
        </r>
      </text>
    </comment>
    <comment ref="Z12" authorId="0" shapeId="0" xr:uid="{00000000-0006-0000-0200-0000BB010000}">
      <text>
        <r>
          <rPr>
            <sz val="10"/>
            <color rgb="FF000000"/>
            <rFont val="Arial"/>
            <scheme val="minor"/>
          </rPr>
          <t xml:space="preserve">73133803 (R$2.256,23) + 73133890 (R$113,76) </t>
        </r>
      </text>
    </comment>
    <comment ref="AA12" authorId="0" shapeId="0" xr:uid="{00000000-0006-0000-0200-0000BC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B12" authorId="0" shapeId="0" xr:uid="{00000000-0006-0000-0200-0000BD010000}">
      <text>
        <r>
          <rPr>
            <sz val="10"/>
            <color rgb="FF000000"/>
            <rFont val="Arial"/>
            <scheme val="minor"/>
          </rPr>
          <t>72317034</t>
        </r>
      </text>
    </comment>
    <comment ref="AC12" authorId="0" shapeId="0" xr:uid="{00000000-0006-0000-0200-0000BE010000}">
      <text>
        <r>
          <rPr>
            <sz val="10"/>
            <color rgb="FF000000"/>
            <rFont val="Arial"/>
            <scheme val="minor"/>
          </rPr>
          <t>75048761
guia de devolução no valor de R$ 52,92 no doc - 85259420</t>
        </r>
      </text>
    </comment>
    <comment ref="AD12" authorId="0" shapeId="0" xr:uid="{00000000-0006-0000-0200-0000BF010000}">
      <text>
        <r>
          <rPr>
            <sz val="10"/>
            <color rgb="FF000000"/>
            <rFont val="Arial"/>
            <scheme val="minor"/>
          </rPr>
          <t>75456359 e 75456033.</t>
        </r>
      </text>
    </comment>
    <comment ref="AE12" authorId="0" shapeId="0" xr:uid="{00000000-0006-0000-0200-0000C0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AF12" authorId="0" shapeId="0" xr:uid="{00000000-0006-0000-0200-0000C1010000}">
      <text>
        <r>
          <rPr>
            <sz val="10"/>
            <color rgb="FF000000"/>
            <rFont val="Arial"/>
            <scheme val="minor"/>
          </rPr>
          <t>74378621</t>
        </r>
      </text>
    </comment>
    <comment ref="AG12" authorId="0" shapeId="0" xr:uid="{00000000-0006-0000-0200-0000C2010000}">
      <text>
        <r>
          <rPr>
            <sz val="10"/>
            <color rgb="FF000000"/>
            <rFont val="Arial"/>
            <scheme val="minor"/>
          </rPr>
          <t>77022040</t>
        </r>
      </text>
    </comment>
    <comment ref="AH12" authorId="0" shapeId="0" xr:uid="{00000000-0006-0000-0200-0000C3010000}">
      <text>
        <r>
          <rPr>
            <sz val="10"/>
            <color rgb="FF000000"/>
            <rFont val="Arial"/>
            <scheme val="minor"/>
          </rPr>
          <t>77600846 e 77600872.</t>
        </r>
      </text>
    </comment>
    <comment ref="AJ12" authorId="0" shapeId="0" xr:uid="{00000000-0006-0000-0200-0000C4010000}">
      <text>
        <r>
          <rPr>
            <sz val="10"/>
            <color rgb="FF000000"/>
            <rFont val="Arial"/>
            <scheme val="minor"/>
          </rPr>
          <t>76659382</t>
        </r>
      </text>
    </comment>
    <comment ref="AK12" authorId="0" shapeId="0" xr:uid="{00000000-0006-0000-0200-0000C5010000}">
      <text>
        <r>
          <rPr>
            <sz val="10"/>
            <color rgb="FF000000"/>
            <rFont val="Arial"/>
            <scheme val="minor"/>
          </rPr>
          <t>79485122</t>
        </r>
      </text>
    </comment>
    <comment ref="AL12" authorId="0" shapeId="0" xr:uid="{00000000-0006-0000-0200-0000C6010000}">
      <text>
        <r>
          <rPr>
            <sz val="10"/>
            <color rgb="FF000000"/>
            <rFont val="Arial"/>
            <scheme val="minor"/>
          </rPr>
          <t>80194119 e 80194633.</t>
        </r>
      </text>
    </comment>
    <comment ref="AN12" authorId="0" shapeId="0" xr:uid="{00000000-0006-0000-0200-0000C7010000}">
      <text>
        <r>
          <rPr>
            <sz val="10"/>
            <color rgb="FF000000"/>
            <rFont val="Arial"/>
            <scheme val="minor"/>
          </rPr>
          <t>78193611</t>
        </r>
      </text>
    </comment>
    <comment ref="AO12" authorId="0" shapeId="0" xr:uid="{00000000-0006-0000-0200-0000C8010000}">
      <text>
        <r>
          <rPr>
            <sz val="10"/>
            <color rgb="FF000000"/>
            <rFont val="Arial"/>
            <scheme val="minor"/>
          </rPr>
          <t>80914313</t>
        </r>
      </text>
    </comment>
    <comment ref="AP12" authorId="0" shapeId="0" xr:uid="{00000000-0006-0000-0200-0000C9010000}">
      <text>
        <r>
          <rPr>
            <sz val="10"/>
            <color rgb="FF000000"/>
            <rFont val="Arial"/>
            <scheme val="minor"/>
          </rPr>
          <t>81567054 e 81573493.</t>
        </r>
      </text>
    </comment>
    <comment ref="AR12" authorId="0" shapeId="0" xr:uid="{00000000-0006-0000-0200-0000CA010000}">
      <text>
        <r>
          <rPr>
            <sz val="10"/>
            <color rgb="FF000000"/>
            <rFont val="Arial"/>
            <scheme val="minor"/>
          </rPr>
          <t xml:space="preserve">80496151
guia de devolução no valor de 45,87 no doc - 85264403
</t>
        </r>
      </text>
    </comment>
    <comment ref="AS12" authorId="0" shapeId="0" xr:uid="{00000000-0006-0000-0200-0000CB010000}">
      <text>
        <r>
          <rPr>
            <sz val="10"/>
            <color rgb="FF000000"/>
            <rFont val="Arial"/>
            <scheme val="minor"/>
          </rPr>
          <t xml:space="preserve">83357197
</t>
        </r>
      </text>
    </comment>
    <comment ref="AT12" authorId="0" shapeId="0" xr:uid="{00000000-0006-0000-0200-0000CC010000}">
      <text>
        <r>
          <rPr>
            <sz val="10"/>
            <color rgb="FF000000"/>
            <rFont val="Arial"/>
            <scheme val="minor"/>
          </rPr>
          <t xml:space="preserve">83872595
</t>
        </r>
      </text>
    </comment>
    <comment ref="AV12" authorId="0" shapeId="0" xr:uid="{00000000-0006-0000-0200-0000CD010000}">
      <text>
        <r>
          <rPr>
            <sz val="10"/>
            <color rgb="FF000000"/>
            <rFont val="Arial"/>
            <scheme val="minor"/>
          </rPr>
          <t>84906274</t>
        </r>
      </text>
    </comment>
    <comment ref="AW12" authorId="0" shapeId="0" xr:uid="{00000000-0006-0000-0200-0000CE010000}">
      <text>
        <r>
          <rPr>
            <sz val="10"/>
            <color rgb="FF000000"/>
            <rFont val="Arial"/>
            <scheme val="minor"/>
          </rPr>
          <t xml:space="preserve">85454039
</t>
        </r>
      </text>
    </comment>
    <comment ref="AX12" authorId="0" shapeId="0" xr:uid="{00000000-0006-0000-0200-0000CF010000}">
      <text>
        <r>
          <rPr>
            <sz val="10"/>
            <color rgb="FF000000"/>
            <rFont val="Arial"/>
            <scheme val="minor"/>
          </rPr>
          <t>86318348 e 86317986</t>
        </r>
      </text>
    </comment>
    <comment ref="AZ12" authorId="0" shapeId="0" xr:uid="{00000000-0006-0000-0200-0000D0010000}">
      <text>
        <r>
          <rPr>
            <sz val="10"/>
            <color rgb="FF000000"/>
            <rFont val="Arial"/>
            <scheme val="minor"/>
          </rPr>
          <t xml:space="preserve">86826163
</t>
        </r>
      </text>
    </comment>
    <comment ref="BA12" authorId="0" shapeId="0" xr:uid="{00000000-0006-0000-0200-0000D1010000}">
      <text>
        <r>
          <rPr>
            <sz val="10"/>
            <color rgb="FF000000"/>
            <rFont val="Arial"/>
            <scheme val="minor"/>
          </rPr>
          <t xml:space="preserve">86968742
</t>
        </r>
      </text>
    </comment>
    <comment ref="BB12" authorId="0" shapeId="0" xr:uid="{00000000-0006-0000-0200-0000D2010000}">
      <text>
        <r>
          <rPr>
            <sz val="10"/>
            <color rgb="FF000000"/>
            <rFont val="Arial"/>
            <scheme val="minor"/>
          </rPr>
          <t>87561905 e 87561905</t>
        </r>
      </text>
    </comment>
    <comment ref="BE12" authorId="0" shapeId="0" xr:uid="{00000000-0006-0000-0200-0000D3010000}">
      <text>
        <r>
          <rPr>
            <sz val="10"/>
            <color rgb="FF000000"/>
            <rFont val="Arial"/>
            <scheme val="minor"/>
          </rPr>
          <t>89110417</t>
        </r>
      </text>
    </comment>
    <comment ref="BF12" authorId="0" shapeId="0" xr:uid="{00000000-0006-0000-0200-0000D401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BI12" authorId="0" shapeId="0" xr:uid="{00000000-0006-0000-0200-0000D5010000}">
      <text>
        <r>
          <rPr>
            <sz val="10"/>
            <color rgb="FF000000"/>
            <rFont val="Arial"/>
            <scheme val="minor"/>
          </rPr>
          <t>89932684</t>
        </r>
      </text>
    </comment>
    <comment ref="BJ12" authorId="0" shapeId="0" xr:uid="{00000000-0006-0000-0200-0000D601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D13" authorId="0" shapeId="0" xr:uid="{00000000-0006-0000-0200-0000D7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E13" authorId="0" shapeId="0" xr:uid="{00000000-0006-0000-0200-0000D8010000}">
      <text>
        <r>
          <rPr>
            <sz val="10"/>
            <color rgb="FF000000"/>
            <rFont val="Arial"/>
            <scheme val="minor"/>
          </rPr>
          <t>26877363</t>
        </r>
      </text>
    </comment>
    <comment ref="F13" authorId="0" shapeId="0" xr:uid="{00000000-0006-0000-0200-0000D9010000}">
      <text>
        <r>
          <rPr>
            <sz val="10"/>
            <color rgb="FF000000"/>
            <rFont val="Arial"/>
            <scheme val="minor"/>
          </rPr>
          <t>26849325</t>
        </r>
      </text>
    </comment>
    <comment ref="G13" authorId="0" shapeId="0" xr:uid="{00000000-0006-0000-0200-0000DA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H13" authorId="0" shapeId="0" xr:uid="{00000000-0006-0000-0200-0000DB01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I13" authorId="0" shapeId="0" xr:uid="{00000000-0006-0000-0200-0000DC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J13" authorId="0" shapeId="0" xr:uid="{00000000-0006-0000-0200-0000DD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O13" authorId="0" shapeId="0" xr:uid="{00000000-0006-0000-0200-0000DE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P13" authorId="0" shapeId="0" xr:uid="{00000000-0006-0000-0200-0000DF010000}">
      <text>
        <r>
          <rPr>
            <sz val="10"/>
            <color rgb="FF000000"/>
            <rFont val="Arial"/>
            <scheme val="minor"/>
          </rPr>
          <t>67762420</t>
        </r>
      </text>
    </comment>
    <comment ref="R13" authorId="0" shapeId="0" xr:uid="{00000000-0006-0000-0200-0000E0010000}">
      <text>
        <r>
          <rPr>
            <sz val="10"/>
            <color rgb="FF000000"/>
            <rFont val="Arial"/>
            <scheme val="minor"/>
          </rPr>
          <t>70121096 e 70121496</t>
        </r>
      </text>
    </comment>
    <comment ref="S13" authorId="0" shapeId="0" xr:uid="{00000000-0006-0000-0200-0000E1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T13" authorId="0" shapeId="0" xr:uid="{00000000-0006-0000-0200-0000E2010000}">
      <text>
        <r>
          <rPr>
            <sz val="10"/>
            <color rgb="FF000000"/>
            <rFont val="Arial"/>
            <scheme val="minor"/>
          </rPr>
          <t>69312765</t>
        </r>
      </text>
    </comment>
    <comment ref="U13" authorId="0" shapeId="0" xr:uid="{00000000-0006-0000-0200-0000E3010000}">
      <text>
        <r>
          <rPr>
            <sz val="10"/>
            <color rgb="FF000000"/>
            <rFont val="Arial"/>
            <scheme val="minor"/>
          </rPr>
          <t>70255106</t>
        </r>
      </text>
    </comment>
    <comment ref="V13" authorId="0" shapeId="0" xr:uid="{00000000-0006-0000-0200-0000E4010000}">
      <text>
        <r>
          <rPr>
            <sz val="10"/>
            <color rgb="FF000000"/>
            <rFont val="Arial"/>
            <scheme val="minor"/>
          </rPr>
          <t>70767762 e 70767920</t>
        </r>
      </text>
    </comment>
    <comment ref="W13" authorId="0" shapeId="0" xr:uid="{00000000-0006-0000-0200-0000E5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X13" authorId="0" shapeId="0" xr:uid="{00000000-0006-0000-0200-0000E6010000}">
      <text>
        <r>
          <rPr>
            <sz val="10"/>
            <color rgb="FF000000"/>
            <rFont val="Arial"/>
            <scheme val="minor"/>
          </rPr>
          <t>70116689</t>
        </r>
      </text>
    </comment>
    <comment ref="Y13" authorId="0" shapeId="0" xr:uid="{00000000-0006-0000-0200-0000E7010000}">
      <text>
        <r>
          <rPr>
            <sz val="10"/>
            <color rgb="FF000000"/>
            <rFont val="Arial"/>
            <scheme val="minor"/>
          </rPr>
          <t>72497207</t>
        </r>
      </text>
    </comment>
    <comment ref="Z13" authorId="0" shapeId="0" xr:uid="{00000000-0006-0000-0200-0000E8010000}">
      <text>
        <r>
          <rPr>
            <sz val="10"/>
            <color rgb="FF000000"/>
            <rFont val="Arial"/>
            <scheme val="minor"/>
          </rPr>
          <t>73134739 (R$3.218,69) + 73135438 (R$162,29)</t>
        </r>
      </text>
    </comment>
    <comment ref="AA13" authorId="0" shapeId="0" xr:uid="{00000000-0006-0000-0200-0000E9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AB13" authorId="0" shapeId="0" xr:uid="{00000000-0006-0000-0200-0000EA010000}">
      <text>
        <r>
          <rPr>
            <sz val="10"/>
            <color rgb="FF000000"/>
            <rFont val="Arial"/>
            <scheme val="minor"/>
          </rPr>
          <t>72324345</t>
        </r>
      </text>
    </comment>
    <comment ref="AC13" authorId="0" shapeId="0" xr:uid="{00000000-0006-0000-0200-0000EB010000}">
      <text>
        <r>
          <rPr>
            <sz val="10"/>
            <color rgb="FF000000"/>
            <rFont val="Arial"/>
            <scheme val="minor"/>
          </rPr>
          <t>75063274</t>
        </r>
      </text>
    </comment>
    <comment ref="AD13" authorId="0" shapeId="0" xr:uid="{00000000-0006-0000-0200-0000EC010000}">
      <text>
        <r>
          <rPr>
            <sz val="10"/>
            <color rgb="FF000000"/>
            <rFont val="Arial"/>
            <scheme val="minor"/>
          </rPr>
          <t>76035560 e 76036674.</t>
        </r>
      </text>
    </comment>
    <comment ref="AE13" authorId="0" shapeId="0" xr:uid="{00000000-0006-0000-0200-0000ED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AF13" authorId="0" shapeId="0" xr:uid="{00000000-0006-0000-0200-0000EE010000}">
      <text>
        <r>
          <rPr>
            <sz val="10"/>
            <color rgb="FF000000"/>
            <rFont val="Arial"/>
            <scheme val="minor"/>
          </rPr>
          <t>74375045</t>
        </r>
      </text>
    </comment>
    <comment ref="AG13" authorId="0" shapeId="0" xr:uid="{00000000-0006-0000-0200-0000EF010000}">
      <text>
        <r>
          <rPr>
            <sz val="10"/>
            <color rgb="FF000000"/>
            <rFont val="Arial"/>
            <scheme val="minor"/>
          </rPr>
          <t>77058190</t>
        </r>
      </text>
    </comment>
    <comment ref="AH13" authorId="0" shapeId="0" xr:uid="{00000000-0006-0000-0200-0000F0010000}">
      <text>
        <r>
          <rPr>
            <sz val="10"/>
            <color rgb="FF000000"/>
            <rFont val="Arial"/>
            <scheme val="minor"/>
          </rPr>
          <t>77923055 e 77926170.</t>
        </r>
      </text>
    </comment>
    <comment ref="AJ13" authorId="0" shapeId="0" xr:uid="{00000000-0006-0000-0200-0000F1010000}">
      <text>
        <r>
          <rPr>
            <sz val="10"/>
            <color rgb="FF000000"/>
            <rFont val="Arial"/>
            <scheme val="minor"/>
          </rPr>
          <t>76661345</t>
        </r>
      </text>
    </comment>
    <comment ref="AK13" authorId="0" shapeId="0" xr:uid="{00000000-0006-0000-0200-0000F2010000}">
      <text>
        <r>
          <rPr>
            <sz val="10"/>
            <color rgb="FF000000"/>
            <rFont val="Arial"/>
            <scheme val="minor"/>
          </rPr>
          <t>79543432</t>
        </r>
      </text>
    </comment>
    <comment ref="AL13" authorId="0" shapeId="0" xr:uid="{00000000-0006-0000-0200-0000F3010000}">
      <text>
        <r>
          <rPr>
            <sz val="10"/>
            <color rgb="FF000000"/>
            <rFont val="Arial"/>
            <scheme val="minor"/>
          </rPr>
          <t>80194358 e 80194906</t>
        </r>
      </text>
    </comment>
    <comment ref="AN13" authorId="0" shapeId="0" xr:uid="{00000000-0006-0000-0200-0000F4010000}">
      <text>
        <r>
          <rPr>
            <sz val="10"/>
            <color rgb="FF000000"/>
            <rFont val="Arial"/>
            <scheme val="minor"/>
          </rPr>
          <t>78195874</t>
        </r>
      </text>
    </comment>
    <comment ref="AO13" authorId="0" shapeId="0" xr:uid="{00000000-0006-0000-0200-0000F5010000}">
      <text>
        <r>
          <rPr>
            <sz val="10"/>
            <color rgb="FF000000"/>
            <rFont val="Arial"/>
            <scheme val="minor"/>
          </rPr>
          <t>81039285</t>
        </r>
      </text>
    </comment>
    <comment ref="AP13" authorId="0" shapeId="0" xr:uid="{00000000-0006-0000-0200-0000F6010000}">
      <text>
        <r>
          <rPr>
            <sz val="10"/>
            <color rgb="FF000000"/>
            <rFont val="Arial"/>
            <scheme val="minor"/>
          </rPr>
          <t>81795939 e 81795987.</t>
        </r>
      </text>
    </comment>
    <comment ref="AR13" authorId="0" shapeId="0" xr:uid="{00000000-0006-0000-0200-0000F7010000}">
      <text>
        <r>
          <rPr>
            <sz val="10"/>
            <color rgb="FF000000"/>
            <rFont val="Arial"/>
            <scheme val="minor"/>
          </rPr>
          <t>81029879</t>
        </r>
      </text>
    </comment>
    <comment ref="AS13" authorId="0" shapeId="0" xr:uid="{00000000-0006-0000-0200-0000F8010000}">
      <text>
        <r>
          <rPr>
            <sz val="10"/>
            <color rgb="FF000000"/>
            <rFont val="Arial"/>
            <scheme val="minor"/>
          </rPr>
          <t>81691939</t>
        </r>
      </text>
    </comment>
    <comment ref="AT13" authorId="0" shapeId="0" xr:uid="{00000000-0006-0000-0200-0000F9010000}">
      <text>
        <r>
          <rPr>
            <sz val="10"/>
            <color rgb="FF000000"/>
            <rFont val="Arial"/>
            <scheme val="minor"/>
          </rPr>
          <t>83874881 e 83874054</t>
        </r>
      </text>
    </comment>
    <comment ref="AW13" authorId="0" shapeId="0" xr:uid="{00000000-0006-0000-0200-0000FA010000}">
      <text>
        <r>
          <rPr>
            <sz val="10"/>
            <color rgb="FF000000"/>
            <rFont val="Arial"/>
            <scheme val="minor"/>
          </rPr>
          <t>85254235</t>
        </r>
      </text>
    </comment>
    <comment ref="AX13" authorId="0" shapeId="0" xr:uid="{00000000-0006-0000-0200-0000FB010000}">
      <text>
        <r>
          <rPr>
            <sz val="10"/>
            <color rgb="FF000000"/>
            <rFont val="Arial"/>
            <scheme val="minor"/>
          </rPr>
          <t>86322292 e 86322295</t>
        </r>
      </text>
    </comment>
    <comment ref="AZ13" authorId="0" shapeId="0" xr:uid="{00000000-0006-0000-0200-0000FC010000}">
      <text>
        <r>
          <rPr>
            <sz val="10"/>
            <color rgb="FF000000"/>
            <rFont val="Arial"/>
            <scheme val="minor"/>
          </rPr>
          <t>85119782</t>
        </r>
      </text>
    </comment>
    <comment ref="BA13" authorId="0" shapeId="0" xr:uid="{00000000-0006-0000-0200-0000FD010000}">
      <text>
        <r>
          <rPr>
            <sz val="10"/>
            <color rgb="FF000000"/>
            <rFont val="Arial"/>
            <scheme val="minor"/>
          </rPr>
          <t>87011005</t>
        </r>
      </text>
    </comment>
    <comment ref="BB13" authorId="0" shapeId="0" xr:uid="{00000000-0006-0000-0200-0000FE010000}">
      <text>
        <r>
          <rPr>
            <sz val="10"/>
            <color rgb="FF000000"/>
            <rFont val="Arial"/>
            <scheme val="minor"/>
          </rPr>
          <t>87562581 e 87563751</t>
        </r>
      </text>
    </comment>
    <comment ref="BD13" authorId="0" shapeId="0" xr:uid="{00000000-0006-0000-0200-0000FF010000}">
      <text>
        <r>
          <rPr>
            <sz val="10"/>
            <color rgb="FF000000"/>
            <rFont val="Arial"/>
            <scheme val="minor"/>
          </rPr>
          <t>85119782</t>
        </r>
      </text>
    </comment>
    <comment ref="BE13" authorId="0" shapeId="0" xr:uid="{00000000-0006-0000-0200-000000020000}">
      <text>
        <r>
          <rPr>
            <sz val="10"/>
            <color rgb="FF000000"/>
            <rFont val="Arial"/>
            <scheme val="minor"/>
          </rPr>
          <t>89057172</t>
        </r>
      </text>
    </comment>
    <comment ref="BF13" authorId="0" shapeId="0" xr:uid="{00000000-0006-0000-0200-000001020000}">
      <text>
        <r>
          <rPr>
            <sz val="10"/>
            <color rgb="FF000000"/>
            <rFont val="Arial"/>
            <scheme val="minor"/>
          </rPr>
          <t>89744574</t>
        </r>
      </text>
    </comment>
    <comment ref="BG13" authorId="0" shapeId="0" xr:uid="{00000000-0006-0000-0200-000002020000}">
      <text>
        <r>
          <rPr>
            <sz val="10"/>
            <color rgb="FF000000"/>
            <rFont val="Arial"/>
            <scheme val="minor"/>
          </rPr>
          <t>29 dias com o valor de R$ 3.381,00
01 dia com o valor de R$ 3.550,05</t>
        </r>
      </text>
    </comment>
    <comment ref="BH13" authorId="0" shapeId="0" xr:uid="{00000000-0006-0000-0200-000003020000}">
      <text>
        <r>
          <rPr>
            <sz val="10"/>
            <color rgb="FF000000"/>
            <rFont val="Arial"/>
            <scheme val="minor"/>
          </rPr>
          <t>85119782</t>
        </r>
      </text>
    </comment>
    <comment ref="BI13" authorId="0" shapeId="0" xr:uid="{00000000-0006-0000-0200-000004020000}">
      <text>
        <r>
          <rPr>
            <sz val="10"/>
            <color rgb="FF000000"/>
            <rFont val="Arial"/>
            <scheme val="minor"/>
          </rPr>
          <t xml:space="preserve">NÃO HOUVE EMISSAO DE NL ATE DIA 23/12
</t>
        </r>
      </text>
    </comment>
    <comment ref="BJ13" authorId="0" shapeId="0" xr:uid="{00000000-0006-0000-0200-00000502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D14" authorId="0" shapeId="0" xr:uid="{00000000-0006-0000-0200-000006020000}">
      <text>
        <r>
          <rPr>
            <sz val="10"/>
            <color rgb="FF000000"/>
            <rFont val="Arial"/>
            <scheme val="minor"/>
          </rPr>
          <t>34849651</t>
        </r>
      </text>
    </comment>
    <comment ref="F14" authorId="0" shapeId="0" xr:uid="{00000000-0006-0000-0200-000007020000}">
      <text>
        <r>
          <rPr>
            <sz val="10"/>
            <color rgb="FF000000"/>
            <rFont val="Arial"/>
            <scheme val="minor"/>
          </rPr>
          <t>35575940</t>
        </r>
      </text>
    </comment>
    <comment ref="G14" authorId="0" shapeId="0" xr:uid="{00000000-0006-0000-0200-00000802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H14" authorId="0" shapeId="0" xr:uid="{00000000-0006-0000-0200-000009020000}">
      <text>
        <r>
          <rPr>
            <sz val="10"/>
            <color rgb="FF000000"/>
            <rFont val="Arial"/>
            <scheme val="minor"/>
          </rPr>
          <t>TERMO ADITIVO - 12 MESES</t>
        </r>
      </text>
    </comment>
    <comment ref="I14" authorId="0" shapeId="0" xr:uid="{00000000-0006-0000-0200-00000A02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J14" authorId="0" shapeId="0" xr:uid="{00000000-0006-0000-0200-00000B02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O14" authorId="0" shapeId="0" xr:uid="{00000000-0006-0000-0200-00000C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P14" authorId="0" shapeId="0" xr:uid="{00000000-0006-0000-0200-00000D020000}">
      <text>
        <r>
          <rPr>
            <sz val="10"/>
            <color rgb="FF000000"/>
            <rFont val="Arial"/>
            <scheme val="minor"/>
          </rPr>
          <t>67813640</t>
        </r>
      </text>
    </comment>
    <comment ref="Q14" authorId="0" shapeId="0" xr:uid="{00000000-0006-0000-0200-00000E020000}">
      <text>
        <r>
          <rPr>
            <sz val="10"/>
            <color rgb="FF000000"/>
            <rFont val="Arial"/>
            <scheme val="minor"/>
          </rPr>
          <t>82743783</t>
        </r>
      </text>
    </comment>
    <comment ref="R14" authorId="0" shapeId="0" xr:uid="{00000000-0006-0000-0200-00000F020000}">
      <text>
        <r>
          <rPr>
            <sz val="10"/>
            <color rgb="FF000000"/>
            <rFont val="Arial"/>
            <scheme val="minor"/>
          </rPr>
          <t>83204838 e 83205620</t>
        </r>
      </text>
    </comment>
    <comment ref="S14" authorId="0" shapeId="0" xr:uid="{00000000-0006-0000-0200-000010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T14" authorId="0" shapeId="0" xr:uid="{00000000-0006-0000-0200-000011020000}">
      <text>
        <r>
          <rPr>
            <sz val="10"/>
            <color rgb="FF000000"/>
            <rFont val="Arial"/>
            <scheme val="minor"/>
          </rPr>
          <t>69929336 - ANULAÇÃO DE 8 MIL DE EMPENHO (70021388)</t>
        </r>
      </text>
    </comment>
    <comment ref="U14" authorId="0" shapeId="0" xr:uid="{00000000-0006-0000-0200-000012020000}">
      <text>
        <r>
          <rPr>
            <sz val="10"/>
            <color rgb="FF000000"/>
            <rFont val="Arial"/>
            <scheme val="minor"/>
          </rPr>
          <t>69448865</t>
        </r>
      </text>
    </comment>
    <comment ref="V14" authorId="0" shapeId="0" xr:uid="{00000000-0006-0000-0200-000013020000}">
      <text>
        <r>
          <rPr>
            <sz val="10"/>
            <color rgb="FF000000"/>
            <rFont val="Arial"/>
            <scheme val="minor"/>
          </rPr>
          <t>70124658 e 70122990</t>
        </r>
      </text>
    </comment>
    <comment ref="W14" authorId="0" shapeId="0" xr:uid="{00000000-0006-0000-0200-000014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X14" authorId="0" shapeId="0" xr:uid="{00000000-0006-0000-0200-000015020000}">
      <text>
        <r>
          <rPr>
            <sz val="10"/>
            <color rgb="FF000000"/>
            <rFont val="Arial"/>
            <scheme val="minor"/>
          </rPr>
          <t xml:space="preserve">70347509
</t>
        </r>
      </text>
    </comment>
    <comment ref="Y14" authorId="0" shapeId="0" xr:uid="{00000000-0006-0000-0200-000016020000}">
      <text>
        <r>
          <rPr>
            <sz val="10"/>
            <color rgb="FF000000"/>
            <rFont val="Arial"/>
            <scheme val="minor"/>
          </rPr>
          <t xml:space="preserve">70918388
</t>
        </r>
      </text>
    </comment>
    <comment ref="Z14" authorId="0" shapeId="0" xr:uid="{00000000-0006-0000-0200-000017020000}">
      <text>
        <r>
          <rPr>
            <sz val="10"/>
            <color rgb="FF000000"/>
            <rFont val="Arial"/>
            <scheme val="minor"/>
          </rPr>
          <t>71424536 e 71425068</t>
        </r>
      </text>
    </comment>
    <comment ref="AA14" authorId="0" shapeId="0" xr:uid="{00000000-0006-0000-0200-000018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B14" authorId="0" shapeId="0" xr:uid="{00000000-0006-0000-0200-000019020000}">
      <text>
        <r>
          <rPr>
            <sz val="10"/>
            <color rgb="FF000000"/>
            <rFont val="Arial"/>
            <scheme val="minor"/>
          </rPr>
          <t>72428233</t>
        </r>
      </text>
    </comment>
    <comment ref="AC14" authorId="0" shapeId="0" xr:uid="{00000000-0006-0000-0200-00001A020000}">
      <text>
        <r>
          <rPr>
            <sz val="10"/>
            <color rgb="FF000000"/>
            <rFont val="Arial"/>
            <scheme val="minor"/>
          </rPr>
          <t>73080948</t>
        </r>
      </text>
    </comment>
    <comment ref="AD14" authorId="0" shapeId="0" xr:uid="{00000000-0006-0000-0200-00001B020000}">
      <text>
        <r>
          <rPr>
            <sz val="10"/>
            <color rgb="FF000000"/>
            <rFont val="Arial"/>
            <scheme val="minor"/>
          </rPr>
          <t>74544688 e 74552832</t>
        </r>
      </text>
    </comment>
    <comment ref="AE14" authorId="0" shapeId="0" xr:uid="{00000000-0006-0000-0200-00001C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F14" authorId="0" shapeId="0" xr:uid="{00000000-0006-0000-0200-00001D020000}">
      <text>
        <r>
          <rPr>
            <sz val="10"/>
            <color rgb="FF000000"/>
            <rFont val="Arial"/>
            <scheme val="minor"/>
          </rPr>
          <t>74369371</t>
        </r>
      </text>
    </comment>
    <comment ref="AG14" authorId="0" shapeId="0" xr:uid="{00000000-0006-0000-0200-00001E020000}">
      <text>
        <r>
          <rPr>
            <sz val="10"/>
            <color rgb="FF000000"/>
            <rFont val="Arial"/>
            <scheme val="minor"/>
          </rPr>
          <t>75068912</t>
        </r>
      </text>
    </comment>
    <comment ref="AH14" authorId="0" shapeId="0" xr:uid="{00000000-0006-0000-0200-00001F020000}">
      <text>
        <r>
          <rPr>
            <sz val="10"/>
            <color rgb="FF000000"/>
            <rFont val="Arial"/>
            <scheme val="minor"/>
          </rPr>
          <t>76039843 e 76040698.</t>
        </r>
      </text>
    </comment>
    <comment ref="AI14" authorId="0" shapeId="0" xr:uid="{00000000-0006-0000-0200-000020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J14" authorId="0" shapeId="0" xr:uid="{00000000-0006-0000-0200-000021020000}">
      <text>
        <r>
          <rPr>
            <sz val="10"/>
            <color rgb="FF000000"/>
            <rFont val="Arial"/>
            <scheme val="minor"/>
          </rPr>
          <t>76695719</t>
        </r>
      </text>
    </comment>
    <comment ref="AK14" authorId="0" shapeId="0" xr:uid="{00000000-0006-0000-0200-000022020000}">
      <text>
        <r>
          <rPr>
            <sz val="10"/>
            <color rgb="FF000000"/>
            <rFont val="Arial"/>
            <scheme val="minor"/>
          </rPr>
          <t>77711493</t>
        </r>
      </text>
    </comment>
    <comment ref="AL14" authorId="0" shapeId="0" xr:uid="{00000000-0006-0000-0200-000023020000}">
      <text>
        <r>
          <rPr>
            <sz val="10"/>
            <color rgb="FF000000"/>
            <rFont val="Arial"/>
            <scheme val="minor"/>
          </rPr>
          <t>78551778 e 78552387</t>
        </r>
      </text>
    </comment>
    <comment ref="AM14" authorId="0" shapeId="0" xr:uid="{00000000-0006-0000-0200-000024020000}">
      <text>
        <r>
          <rPr>
            <sz val="10"/>
            <color rgb="FF000000"/>
            <rFont val="Arial"/>
            <scheme val="minor"/>
          </rPr>
          <t>5 dias com o valor de R$ 8.963,10
24 dias com o valor de R$ 9.411,26</t>
        </r>
      </text>
    </comment>
    <comment ref="AO14" authorId="0" shapeId="0" xr:uid="{00000000-0006-0000-0200-000025020000}">
      <text>
        <r>
          <rPr>
            <sz val="10"/>
            <color rgb="FF000000"/>
            <rFont val="Arial"/>
            <scheme val="minor"/>
          </rPr>
          <t>79756134</t>
        </r>
      </text>
    </comment>
    <comment ref="AP14" authorId="0" shapeId="0" xr:uid="{00000000-0006-0000-0200-000026020000}">
      <text>
        <r>
          <rPr>
            <sz val="10"/>
            <color rgb="FF000000"/>
            <rFont val="Arial"/>
            <scheme val="minor"/>
          </rPr>
          <t>80196240</t>
        </r>
      </text>
    </comment>
    <comment ref="AQ14" authorId="0" shapeId="0" xr:uid="{00000000-0006-0000-0200-000027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S14" authorId="0" shapeId="0" xr:uid="{00000000-0006-0000-0200-000028020000}">
      <text>
        <r>
          <rPr>
            <sz val="10"/>
            <color rgb="FF000000"/>
            <rFont val="Arial"/>
            <scheme val="minor"/>
          </rPr>
          <t xml:space="preserve">81691939
</t>
        </r>
      </text>
    </comment>
    <comment ref="AT14" authorId="0" shapeId="0" xr:uid="{00000000-0006-0000-0200-000029020000}">
      <text>
        <r>
          <rPr>
            <sz val="10"/>
            <color rgb="FF000000"/>
            <rFont val="Arial"/>
            <scheme val="minor"/>
          </rPr>
          <t>82304475 e 82305131</t>
        </r>
      </text>
    </comment>
    <comment ref="AU14" authorId="0" shapeId="0" xr:uid="{00000000-0006-0000-0200-00002A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W14" authorId="0" shapeId="0" xr:uid="{00000000-0006-0000-0200-00002B020000}">
      <text>
        <r>
          <rPr>
            <sz val="10"/>
            <color rgb="FF000000"/>
            <rFont val="Arial"/>
            <scheme val="minor"/>
          </rPr>
          <t>86630946</t>
        </r>
      </text>
    </comment>
    <comment ref="AX14" authorId="0" shapeId="0" xr:uid="{00000000-0006-0000-0200-00002C020000}">
      <text>
        <r>
          <rPr>
            <sz val="10"/>
            <color rgb="FF000000"/>
            <rFont val="Arial"/>
            <scheme val="minor"/>
          </rPr>
          <t>87048590 e 87048095</t>
        </r>
      </text>
    </comment>
    <comment ref="AY14" authorId="0" shapeId="0" xr:uid="{00000000-0006-0000-0200-00002D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BA14" authorId="0" shapeId="0" xr:uid="{00000000-0006-0000-0200-00002E020000}">
      <text>
        <r>
          <rPr>
            <sz val="10"/>
            <color rgb="FF000000"/>
            <rFont val="Arial"/>
            <scheme val="minor"/>
          </rPr>
          <t>86553214</t>
        </r>
      </text>
    </comment>
    <comment ref="BB14" authorId="0" shapeId="0" xr:uid="{00000000-0006-0000-0200-00002F020000}">
      <text>
        <r>
          <rPr>
            <sz val="10"/>
            <color rgb="FF000000"/>
            <rFont val="Arial"/>
            <scheme val="minor"/>
          </rPr>
          <t>87049554 e 87050254</t>
        </r>
      </text>
    </comment>
    <comment ref="BC14" authorId="0" shapeId="0" xr:uid="{00000000-0006-0000-0200-000030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BE14" authorId="0" shapeId="0" xr:uid="{00000000-0006-0000-0200-000031020000}">
      <text>
        <r>
          <rPr>
            <sz val="10"/>
            <color rgb="FF000000"/>
            <rFont val="Arial"/>
            <scheme val="minor"/>
          </rPr>
          <t>88183410 E 89643264</t>
        </r>
      </text>
    </comment>
    <comment ref="BF14" authorId="0" shapeId="0" xr:uid="{00000000-0006-0000-0200-000032020000}">
      <text>
        <r>
          <rPr>
            <sz val="10"/>
            <color rgb="FF000000"/>
            <rFont val="Arial"/>
            <scheme val="minor"/>
          </rPr>
          <t xml:space="preserve">aguardando pagamento
</t>
        </r>
      </text>
    </comment>
    <comment ref="BG14" authorId="0" shapeId="0" xr:uid="{00000000-0006-0000-0200-000033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BI14" authorId="0" shapeId="0" xr:uid="{00000000-0006-0000-0200-000034020000}">
      <text>
        <r>
          <rPr>
            <sz val="10"/>
            <color rgb="FF000000"/>
            <rFont val="Arial"/>
            <scheme val="minor"/>
          </rPr>
          <t xml:space="preserve">SEM NL
</t>
        </r>
      </text>
    </comment>
    <comment ref="BJ14" authorId="0" shapeId="0" xr:uid="{00000000-0006-0000-0200-00003502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D15" authorId="0" shapeId="0" xr:uid="{00000000-0006-0000-0200-000036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E15" authorId="0" shapeId="0" xr:uid="{00000000-0006-0000-0200-000037020000}">
      <text>
        <r>
          <rPr>
            <sz val="10"/>
            <color rgb="FF000000"/>
            <rFont val="Arial"/>
            <scheme val="minor"/>
          </rPr>
          <t>37819943</t>
        </r>
      </text>
    </comment>
    <comment ref="F15" authorId="0" shapeId="0" xr:uid="{00000000-0006-0000-0200-000038020000}">
      <text>
        <r>
          <rPr>
            <sz val="10"/>
            <color rgb="FF000000"/>
            <rFont val="Arial"/>
            <scheme val="minor"/>
          </rPr>
          <t>37809377</t>
        </r>
      </text>
    </comment>
    <comment ref="G15" authorId="0" shapeId="0" xr:uid="{00000000-0006-0000-0200-000039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H15" authorId="0" shapeId="0" xr:uid="{00000000-0006-0000-0200-00003A020000}">
      <text>
        <r>
          <rPr>
            <sz val="10"/>
            <color rgb="FF000000"/>
            <rFont val="Arial"/>
            <scheme val="minor"/>
          </rPr>
          <t xml:space="preserve">CONTRATO DE 36 MESES
</t>
        </r>
      </text>
    </comment>
    <comment ref="I15" authorId="0" shapeId="0" xr:uid="{00000000-0006-0000-0200-00003B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J15" authorId="0" shapeId="0" xr:uid="{00000000-0006-0000-0200-00003C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O15" authorId="0" shapeId="0" xr:uid="{00000000-0006-0000-0200-00003D020000}">
      <text>
        <r>
          <rPr>
            <sz val="10"/>
            <color rgb="FF000000"/>
            <rFont val="Arial"/>
            <scheme val="minor"/>
          </rPr>
          <t>67542497</t>
        </r>
      </text>
    </comment>
    <comment ref="P15" authorId="0" shapeId="0" xr:uid="{00000000-0006-0000-0200-00003E020000}">
      <text>
        <r>
          <rPr>
            <sz val="10"/>
            <color rgb="FF000000"/>
            <rFont val="Arial"/>
            <scheme val="minor"/>
          </rPr>
          <t>67736497</t>
        </r>
      </text>
    </comment>
    <comment ref="Q15" authorId="0" shapeId="0" xr:uid="{00000000-0006-0000-0200-00003F020000}">
      <text>
        <r>
          <rPr>
            <sz val="10"/>
            <color rgb="FF000000"/>
            <rFont val="Arial"/>
            <scheme val="minor"/>
          </rPr>
          <t>69912277</t>
        </r>
      </text>
    </comment>
    <comment ref="R15" authorId="0" shapeId="0" xr:uid="{00000000-0006-0000-0200-000040020000}">
      <text>
        <r>
          <rPr>
            <sz val="10"/>
            <color rgb="FF000000"/>
            <rFont val="Arial"/>
            <scheme val="minor"/>
          </rPr>
          <t>70662855</t>
        </r>
      </text>
    </comment>
    <comment ref="S15" authorId="0" shapeId="0" xr:uid="{00000000-0006-0000-0200-000041020000}">
      <text>
        <r>
          <rPr>
            <sz val="10"/>
            <color rgb="FF000000"/>
            <rFont val="Arial"/>
            <scheme val="minor"/>
          </rPr>
          <t>67542497</t>
        </r>
      </text>
    </comment>
    <comment ref="T15" authorId="0" shapeId="0" xr:uid="{00000000-0006-0000-0200-000042020000}">
      <text>
        <r>
          <rPr>
            <sz val="10"/>
            <color rgb="FF000000"/>
            <rFont val="Arial"/>
            <scheme val="minor"/>
          </rPr>
          <t>69098903</t>
        </r>
      </text>
    </comment>
    <comment ref="U15" authorId="0" shapeId="0" xr:uid="{00000000-0006-0000-0200-000043020000}">
      <text>
        <r>
          <rPr>
            <sz val="10"/>
            <color rgb="FF000000"/>
            <rFont val="Arial"/>
            <scheme val="minor"/>
          </rPr>
          <t xml:space="preserve">70851738
</t>
        </r>
      </text>
    </comment>
    <comment ref="V15" authorId="0" shapeId="0" xr:uid="{00000000-0006-0000-0200-000044020000}">
      <text>
        <r>
          <rPr>
            <sz val="10"/>
            <color rgb="FF000000"/>
            <rFont val="Arial"/>
            <scheme val="minor"/>
          </rPr>
          <t>71639780</t>
        </r>
      </text>
    </comment>
    <comment ref="W15" authorId="0" shapeId="0" xr:uid="{00000000-0006-0000-0200-000045020000}">
      <text>
        <r>
          <rPr>
            <sz val="10"/>
            <color rgb="FF000000"/>
            <rFont val="Arial"/>
            <scheme val="minor"/>
          </rPr>
          <t>67542497</t>
        </r>
      </text>
    </comment>
    <comment ref="X15" authorId="0" shapeId="0" xr:uid="{00000000-0006-0000-0200-000046020000}">
      <text>
        <r>
          <rPr>
            <sz val="10"/>
            <color rgb="FF000000"/>
            <rFont val="Arial"/>
            <scheme val="minor"/>
          </rPr>
          <t>70130106</t>
        </r>
      </text>
    </comment>
    <comment ref="Z15" authorId="0" shapeId="0" xr:uid="{00000000-0006-0000-0200-000047020000}">
      <text>
        <r>
          <rPr>
            <sz val="10"/>
            <color rgb="FF000000"/>
            <rFont val="Arial"/>
            <scheme val="minor"/>
          </rPr>
          <t>73096579</t>
        </r>
      </text>
    </comment>
    <comment ref="AA15" authorId="0" shapeId="0" xr:uid="{00000000-0006-0000-0200-000048020000}">
      <text>
        <r>
          <rPr>
            <sz val="10"/>
            <color rgb="FF000000"/>
            <rFont val="Arial"/>
            <scheme val="minor"/>
          </rPr>
          <t>74618544</t>
        </r>
      </text>
    </comment>
    <comment ref="AB15" authorId="0" shapeId="0" xr:uid="{00000000-0006-0000-0200-000049020000}">
      <text>
        <r>
          <rPr>
            <sz val="10"/>
            <color rgb="FF000000"/>
            <rFont val="Arial"/>
            <scheme val="minor"/>
          </rPr>
          <t>73210171</t>
        </r>
      </text>
    </comment>
    <comment ref="AC15" authorId="0" shapeId="0" xr:uid="{00000000-0006-0000-0200-00004A020000}">
      <text>
        <r>
          <rPr>
            <sz val="10"/>
            <color rgb="FF000000"/>
            <rFont val="Arial"/>
            <scheme val="minor"/>
          </rPr>
          <t>74813608</t>
        </r>
      </text>
    </comment>
    <comment ref="AD15" authorId="0" shapeId="0" xr:uid="{00000000-0006-0000-0200-00004B020000}">
      <text>
        <r>
          <rPr>
            <sz val="10"/>
            <color rgb="FF000000"/>
            <rFont val="Arial"/>
            <scheme val="minor"/>
          </rPr>
          <t>75452822</t>
        </r>
      </text>
    </comment>
    <comment ref="AF15" authorId="0" shapeId="0" xr:uid="{00000000-0006-0000-0200-00004C020000}">
      <text>
        <r>
          <rPr>
            <sz val="10"/>
            <color rgb="FF000000"/>
            <rFont val="Arial"/>
            <scheme val="minor"/>
          </rPr>
          <t>75607324</t>
        </r>
      </text>
    </comment>
    <comment ref="AG15" authorId="0" shapeId="0" xr:uid="{00000000-0006-0000-0200-00004D020000}">
      <text>
        <r>
          <rPr>
            <sz val="10"/>
            <color rgb="FF000000"/>
            <rFont val="Arial"/>
            <scheme val="minor"/>
          </rPr>
          <t>77493243</t>
        </r>
      </text>
    </comment>
    <comment ref="AH15" authorId="0" shapeId="0" xr:uid="{00000000-0006-0000-0200-00004E020000}">
      <text>
        <r>
          <rPr>
            <sz val="10"/>
            <color rgb="FF000000"/>
            <rFont val="Arial"/>
            <scheme val="minor"/>
          </rPr>
          <t>78087735</t>
        </r>
      </text>
    </comment>
    <comment ref="AJ15" authorId="0" shapeId="0" xr:uid="{00000000-0006-0000-0200-00004F020000}">
      <text>
        <r>
          <rPr>
            <sz val="10"/>
            <color rgb="FF000000"/>
            <rFont val="Arial"/>
            <scheme val="minor"/>
          </rPr>
          <t>76645555</t>
        </r>
      </text>
    </comment>
    <comment ref="AK15" authorId="0" shapeId="0" xr:uid="{00000000-0006-0000-0200-000050020000}">
      <text>
        <r>
          <rPr>
            <sz val="10"/>
            <color rgb="FF000000"/>
            <rFont val="Arial"/>
            <scheme val="minor"/>
          </rPr>
          <t>79352764</t>
        </r>
      </text>
    </comment>
    <comment ref="AL15" authorId="0" shapeId="0" xr:uid="{00000000-0006-0000-0200-000051020000}">
      <text>
        <r>
          <rPr>
            <sz val="10"/>
            <color rgb="FF000000"/>
            <rFont val="Arial"/>
            <scheme val="minor"/>
          </rPr>
          <t>80076790</t>
        </r>
      </text>
    </comment>
    <comment ref="AM15" authorId="0" shapeId="0" xr:uid="{00000000-0006-0000-0200-000052020000}">
      <text>
        <r>
          <rPr>
            <sz val="10"/>
            <color rgb="FF000000"/>
            <rFont val="Arial"/>
            <scheme val="minor"/>
          </rPr>
          <t>73931574</t>
        </r>
      </text>
    </comment>
    <comment ref="AN15" authorId="0" shapeId="0" xr:uid="{00000000-0006-0000-0200-000053020000}">
      <text>
        <r>
          <rPr>
            <sz val="10"/>
            <color rgb="FF000000"/>
            <rFont val="Arial"/>
            <scheme val="minor"/>
          </rPr>
          <t>79794132</t>
        </r>
      </text>
    </comment>
    <comment ref="AO15" authorId="0" shapeId="0" xr:uid="{00000000-0006-0000-0200-000054020000}">
      <text>
        <r>
          <rPr>
            <sz val="10"/>
            <color rgb="FF000000"/>
            <rFont val="Arial"/>
            <scheme val="minor"/>
          </rPr>
          <t xml:space="preserve">81913840
</t>
        </r>
      </text>
    </comment>
    <comment ref="AP15" authorId="0" shapeId="0" xr:uid="{00000000-0006-0000-0200-000055020000}">
      <text>
        <r>
          <rPr>
            <sz val="10"/>
            <color rgb="FF000000"/>
            <rFont val="Arial"/>
            <scheme val="minor"/>
          </rPr>
          <t>82804952</t>
        </r>
      </text>
    </comment>
    <comment ref="AQ15" authorId="0" shapeId="0" xr:uid="{00000000-0006-0000-0200-000056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AR15" authorId="0" shapeId="0" xr:uid="{00000000-0006-0000-0200-000057020000}">
      <text>
        <r>
          <rPr>
            <sz val="10"/>
            <color rgb="FF000000"/>
            <rFont val="Arial"/>
            <scheme val="minor"/>
          </rPr>
          <t>80904864</t>
        </r>
      </text>
    </comment>
    <comment ref="AS15" authorId="0" shapeId="0" xr:uid="{00000000-0006-0000-0200-000058020000}">
      <text>
        <r>
          <rPr>
            <sz val="10"/>
            <color rgb="FF000000"/>
            <rFont val="Arial"/>
            <scheme val="minor"/>
          </rPr>
          <t>83891199</t>
        </r>
      </text>
    </comment>
    <comment ref="AT15" authorId="0" shapeId="0" xr:uid="{00000000-0006-0000-0200-000059020000}">
      <text>
        <r>
          <rPr>
            <sz val="10"/>
            <color rgb="FF000000"/>
            <rFont val="Arial"/>
            <scheme val="minor"/>
          </rPr>
          <t xml:space="preserve">85336358
</t>
        </r>
      </text>
    </comment>
    <comment ref="AU15" authorId="0" shapeId="0" xr:uid="{00000000-0006-0000-0200-00005A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AV15" authorId="0" shapeId="0" xr:uid="{00000000-0006-0000-0200-00005B020000}">
      <text>
        <r>
          <rPr>
            <sz val="10"/>
            <color rgb="FF000000"/>
            <rFont val="Arial"/>
            <scheme val="minor"/>
          </rPr>
          <t>82831855</t>
        </r>
      </text>
    </comment>
    <comment ref="AW15" authorId="0" shapeId="0" xr:uid="{00000000-0006-0000-0200-00005C020000}">
      <text>
        <r>
          <rPr>
            <sz val="10"/>
            <color rgb="FF000000"/>
            <rFont val="Arial"/>
            <scheme val="minor"/>
          </rPr>
          <t xml:space="preserve">83932400
</t>
        </r>
      </text>
    </comment>
    <comment ref="AY15" authorId="0" shapeId="0" xr:uid="{00000000-0006-0000-0200-00005D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AZ15" authorId="0" shapeId="0" xr:uid="{00000000-0006-0000-0200-00005E020000}">
      <text>
        <r>
          <rPr>
            <sz val="10"/>
            <color rgb="FF000000"/>
            <rFont val="Arial"/>
            <scheme val="minor"/>
          </rPr>
          <t>85107667</t>
        </r>
      </text>
    </comment>
    <comment ref="BA15" authorId="0" shapeId="0" xr:uid="{00000000-0006-0000-0200-00005F020000}">
      <text>
        <r>
          <rPr>
            <sz val="10"/>
            <color rgb="FF000000"/>
            <rFont val="Arial"/>
            <scheme val="minor"/>
          </rPr>
          <t xml:space="preserve">89395518
</t>
        </r>
      </text>
    </comment>
    <comment ref="BB15" authorId="0" shapeId="0" xr:uid="{00000000-0006-0000-0200-000060020000}">
      <text>
        <r>
          <rPr>
            <sz val="10"/>
            <color rgb="FF000000"/>
            <rFont val="Arial"/>
            <scheme val="minor"/>
          </rPr>
          <t>89656327</t>
        </r>
      </text>
    </comment>
    <comment ref="BC15" authorId="0" shapeId="0" xr:uid="{00000000-0006-0000-0200-000061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BD15" authorId="0" shapeId="0" xr:uid="{00000000-0006-0000-0200-000062020000}">
      <text>
        <r>
          <rPr>
            <sz val="10"/>
            <color rgb="FF000000"/>
            <rFont val="Arial"/>
            <scheme val="minor"/>
          </rPr>
          <t>85107667</t>
        </r>
      </text>
    </comment>
    <comment ref="BE15" authorId="0" shapeId="0" xr:uid="{00000000-0006-0000-0200-000063020000}">
      <text>
        <r>
          <rPr>
            <sz val="10"/>
            <color rgb="FF000000"/>
            <rFont val="Arial"/>
            <scheme val="minor"/>
          </rPr>
          <t>89697022</t>
        </r>
      </text>
    </comment>
    <comment ref="BF15" authorId="0" shapeId="0" xr:uid="{00000000-0006-0000-0200-000064020000}">
      <text>
        <r>
          <rPr>
            <sz val="10"/>
            <color rgb="FF000000"/>
            <rFont val="Arial"/>
            <scheme val="minor"/>
          </rPr>
          <t>89876898</t>
        </r>
      </text>
    </comment>
    <comment ref="BG15" authorId="0" shapeId="0" xr:uid="{00000000-0006-0000-0200-000065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BH15" authorId="0" shapeId="0" xr:uid="{00000000-0006-0000-0200-000066020000}">
      <text>
        <r>
          <rPr>
            <sz val="10"/>
            <color rgb="FF000000"/>
            <rFont val="Arial"/>
            <scheme val="minor"/>
          </rPr>
          <t>85107667</t>
        </r>
      </text>
    </comment>
    <comment ref="BI15" authorId="0" shapeId="0" xr:uid="{00000000-0006-0000-0200-000067020000}">
      <text>
        <r>
          <rPr>
            <sz val="10"/>
            <color rgb="FF000000"/>
            <rFont val="Arial"/>
            <scheme val="minor"/>
          </rPr>
          <t>Aguardando NE</t>
        </r>
      </text>
    </comment>
    <comment ref="BJ15" authorId="0" shapeId="0" xr:uid="{00000000-0006-0000-0200-000068020000}">
      <text>
        <r>
          <rPr>
            <sz val="10"/>
            <color rgb="FF000000"/>
            <rFont val="Arial"/>
            <scheme val="minor"/>
          </rPr>
          <t>Aguarando BO</t>
        </r>
      </text>
    </comment>
    <comment ref="D16" authorId="0" shapeId="0" xr:uid="{00000000-0006-0000-0200-000069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E16" authorId="0" shapeId="0" xr:uid="{00000000-0006-0000-0200-00006A020000}">
      <text>
        <r>
          <rPr>
            <sz val="10"/>
            <color rgb="FF000000"/>
            <rFont val="Arial"/>
            <scheme val="minor"/>
          </rPr>
          <t>60768391</t>
        </r>
      </text>
    </comment>
    <comment ref="F16" authorId="0" shapeId="0" xr:uid="{00000000-0006-0000-0200-00006B020000}">
      <text>
        <r>
          <rPr>
            <sz val="10"/>
            <color rgb="FF000000"/>
            <rFont val="Arial"/>
            <scheme val="minor"/>
          </rPr>
          <t>60227942</t>
        </r>
      </text>
    </comment>
    <comment ref="G16" authorId="0" shapeId="0" xr:uid="{00000000-0006-0000-0200-00006C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H16" authorId="0" shapeId="0" xr:uid="{00000000-0006-0000-0200-00006D020000}">
      <text>
        <r>
          <rPr>
            <sz val="10"/>
            <color rgb="FF000000"/>
            <rFont val="Arial"/>
            <scheme val="minor"/>
          </rPr>
          <t>CONTRATO DE 40 MESES (sendo 36 meses destinados a execução)</t>
        </r>
      </text>
    </comment>
    <comment ref="I16" authorId="0" shapeId="0" xr:uid="{00000000-0006-0000-0200-00006E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J16" authorId="0" shapeId="0" xr:uid="{00000000-0006-0000-0200-00006F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O16" authorId="0" shapeId="0" xr:uid="{00000000-0006-0000-0200-000070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P16" authorId="0" shapeId="0" xr:uid="{00000000-0006-0000-0200-000071020000}">
      <text>
        <r>
          <rPr>
            <sz val="10"/>
            <color rgb="FF000000"/>
            <rFont val="Arial"/>
            <scheme val="minor"/>
          </rPr>
          <t>67651584</t>
        </r>
      </text>
    </comment>
    <comment ref="Q16" authorId="0" shapeId="0" xr:uid="{00000000-0006-0000-0200-000072020000}">
      <text>
        <r>
          <rPr>
            <sz val="10"/>
            <color rgb="FF000000"/>
            <rFont val="Arial"/>
            <scheme val="minor"/>
          </rPr>
          <t>69819456</t>
        </r>
      </text>
    </comment>
    <comment ref="R16" authorId="0" shapeId="0" xr:uid="{00000000-0006-0000-0200-000073020000}">
      <text>
        <r>
          <rPr>
            <sz val="10"/>
            <color rgb="FF000000"/>
            <rFont val="Arial"/>
            <scheme val="minor"/>
          </rPr>
          <t>70453734 R$ 4.993,96 e R$ 251,80</t>
        </r>
      </text>
    </comment>
    <comment ref="S16" authorId="0" shapeId="0" xr:uid="{00000000-0006-0000-0200-000074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T16" authorId="0" shapeId="0" xr:uid="{00000000-0006-0000-0200-000075020000}">
      <text>
        <r>
          <rPr>
            <sz val="10"/>
            <color rgb="FF000000"/>
            <rFont val="Arial"/>
            <scheme val="minor"/>
          </rPr>
          <t>69536849</t>
        </r>
      </text>
    </comment>
    <comment ref="U16" authorId="0" shapeId="0" xr:uid="{00000000-0006-0000-0200-000076020000}">
      <text>
        <r>
          <rPr>
            <sz val="10"/>
            <color rgb="FF000000"/>
            <rFont val="Arial"/>
            <scheme val="minor"/>
          </rPr>
          <t>71477116</t>
        </r>
      </text>
    </comment>
    <comment ref="V16" authorId="0" shapeId="0" xr:uid="{00000000-0006-0000-0200-000077020000}">
      <text>
        <r>
          <rPr>
            <sz val="10"/>
            <color rgb="FF000000"/>
            <rFont val="Arial"/>
            <scheme val="minor"/>
          </rPr>
          <t>72228950</t>
        </r>
      </text>
    </comment>
    <comment ref="W16" authorId="0" shapeId="0" xr:uid="{00000000-0006-0000-0200-000078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X16" authorId="0" shapeId="0" xr:uid="{00000000-0006-0000-0200-000079020000}">
      <text>
        <r>
          <rPr>
            <sz val="10"/>
            <color rgb="FF000000"/>
            <rFont val="Arial"/>
            <scheme val="minor"/>
          </rPr>
          <t>70258707</t>
        </r>
      </text>
    </comment>
    <comment ref="Y16" authorId="0" shapeId="0" xr:uid="{00000000-0006-0000-0200-00007A020000}">
      <text>
        <r>
          <rPr>
            <sz val="10"/>
            <color rgb="FF000000"/>
            <rFont val="Arial"/>
            <scheme val="minor"/>
          </rPr>
          <t>73063501</t>
        </r>
      </text>
    </comment>
    <comment ref="Z16" authorId="0" shapeId="0" xr:uid="{00000000-0006-0000-0200-00007B020000}">
      <text>
        <r>
          <rPr>
            <sz val="10"/>
            <color rgb="FF000000"/>
            <rFont val="Arial"/>
            <scheme val="minor"/>
          </rPr>
          <t>74029674</t>
        </r>
      </text>
    </comment>
    <comment ref="AA16" authorId="0" shapeId="0" xr:uid="{00000000-0006-0000-0200-00007C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AB16" authorId="0" shapeId="0" xr:uid="{00000000-0006-0000-0200-00007D020000}">
      <text>
        <r>
          <rPr>
            <sz val="10"/>
            <color rgb="FF000000"/>
            <rFont val="Arial"/>
            <scheme val="minor"/>
          </rPr>
          <t>74377738</t>
        </r>
      </text>
    </comment>
    <comment ref="AC16" authorId="0" shapeId="0" xr:uid="{00000000-0006-0000-0200-00007E020000}">
      <text>
        <r>
          <rPr>
            <sz val="10"/>
            <color rgb="FF000000"/>
            <rFont val="Arial"/>
            <scheme val="minor"/>
          </rPr>
          <t>75056890</t>
        </r>
      </text>
    </comment>
    <comment ref="AD16" authorId="0" shapeId="0" xr:uid="{00000000-0006-0000-0200-00007F020000}">
      <text>
        <r>
          <rPr>
            <sz val="10"/>
            <color rgb="FF000000"/>
            <rFont val="Arial"/>
            <scheme val="minor"/>
          </rPr>
          <t>75938209</t>
        </r>
      </text>
    </comment>
    <comment ref="AE16" authorId="0" shapeId="0" xr:uid="{00000000-0006-0000-0200-000080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AF16" authorId="0" shapeId="0" xr:uid="{00000000-0006-0000-0200-000081020000}">
      <text>
        <r>
          <rPr>
            <sz val="10"/>
            <color rgb="FF000000"/>
            <rFont val="Arial"/>
            <scheme val="minor"/>
          </rPr>
          <t>74377738</t>
        </r>
      </text>
    </comment>
    <comment ref="AG16" authorId="0" shapeId="0" xr:uid="{00000000-0006-0000-0200-000082020000}">
      <text>
        <r>
          <rPr>
            <sz val="10"/>
            <color rgb="FF000000"/>
            <rFont val="Arial"/>
            <scheme val="minor"/>
          </rPr>
          <t>77489575</t>
        </r>
      </text>
    </comment>
    <comment ref="AH16" authorId="0" shapeId="0" xr:uid="{00000000-0006-0000-0200-000083020000}">
      <text>
        <r>
          <rPr>
            <sz val="10"/>
            <color rgb="FF000000"/>
            <rFont val="Arial"/>
            <scheme val="minor"/>
          </rPr>
          <t>78088242</t>
        </r>
      </text>
    </comment>
    <comment ref="AI16" authorId="0" shapeId="0" xr:uid="{00000000-0006-0000-0200-000084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AJ16" authorId="0" shapeId="0" xr:uid="{00000000-0006-0000-0200-000085020000}">
      <text>
        <r>
          <rPr>
            <sz val="10"/>
            <color rgb="FF000000"/>
            <rFont val="Arial"/>
            <scheme val="minor"/>
          </rPr>
          <t>76753630</t>
        </r>
      </text>
    </comment>
    <comment ref="AK16" authorId="0" shapeId="0" xr:uid="{00000000-0006-0000-0200-000086020000}">
      <text>
        <r>
          <rPr>
            <sz val="10"/>
            <color rgb="FF000000"/>
            <rFont val="Arial"/>
            <scheme val="minor"/>
          </rPr>
          <t>79357618</t>
        </r>
      </text>
    </comment>
    <comment ref="AL16" authorId="0" shapeId="0" xr:uid="{00000000-0006-0000-0200-000087020000}">
      <text>
        <r>
          <rPr>
            <sz val="10"/>
            <color rgb="FF000000"/>
            <rFont val="Arial"/>
            <scheme val="minor"/>
          </rPr>
          <t>80075371</t>
        </r>
      </text>
    </comment>
    <comment ref="AM16" authorId="0" shapeId="0" xr:uid="{00000000-0006-0000-0200-000088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N16" authorId="0" shapeId="0" xr:uid="{00000000-0006-0000-0200-000089020000}">
      <text>
        <r>
          <rPr>
            <sz val="10"/>
            <color rgb="FF000000"/>
            <rFont val="Arial"/>
            <scheme val="minor"/>
          </rPr>
          <t>78107467</t>
        </r>
      </text>
    </comment>
    <comment ref="AO16" authorId="0" shapeId="0" xr:uid="{00000000-0006-0000-0200-00008A020000}">
      <text>
        <r>
          <rPr>
            <sz val="10"/>
            <color rgb="FF000000"/>
            <rFont val="Arial"/>
            <scheme val="minor"/>
          </rPr>
          <t>82000648</t>
        </r>
      </text>
    </comment>
    <comment ref="AP16" authorId="0" shapeId="0" xr:uid="{00000000-0006-0000-0200-00008B020000}">
      <text>
        <r>
          <rPr>
            <sz val="10"/>
            <color rgb="FF000000"/>
            <rFont val="Arial"/>
            <scheme val="minor"/>
          </rPr>
          <t>83004958</t>
        </r>
      </text>
    </comment>
    <comment ref="AQ16" authorId="0" shapeId="0" xr:uid="{00000000-0006-0000-0200-00008C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R16" authorId="0" shapeId="0" xr:uid="{00000000-0006-0000-0200-00008D020000}">
      <text>
        <r>
          <rPr>
            <sz val="10"/>
            <color rgb="FF000000"/>
            <rFont val="Arial"/>
            <scheme val="minor"/>
          </rPr>
          <t>80858047</t>
        </r>
      </text>
    </comment>
    <comment ref="AS16" authorId="0" shapeId="0" xr:uid="{00000000-0006-0000-0200-00008E020000}">
      <text>
        <r>
          <rPr>
            <sz val="10"/>
            <color rgb="FF000000"/>
            <rFont val="Arial"/>
            <scheme val="minor"/>
          </rPr>
          <t>83892977</t>
        </r>
      </text>
    </comment>
    <comment ref="AU16" authorId="0" shapeId="0" xr:uid="{00000000-0006-0000-0200-00008F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V16" authorId="0" shapeId="0" xr:uid="{00000000-0006-0000-0200-000090020000}">
      <text>
        <r>
          <rPr>
            <sz val="10"/>
            <color rgb="FF000000"/>
            <rFont val="Arial"/>
            <scheme val="minor"/>
          </rPr>
          <t>82864502</t>
        </r>
      </text>
    </comment>
    <comment ref="AY16" authorId="0" shapeId="0" xr:uid="{00000000-0006-0000-0200-000091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Z16" authorId="0" shapeId="0" xr:uid="{00000000-0006-0000-0200-000092020000}">
      <text>
        <r>
          <rPr>
            <sz val="10"/>
            <color rgb="FF000000"/>
            <rFont val="Arial"/>
            <scheme val="minor"/>
          </rPr>
          <t>84726549</t>
        </r>
      </text>
    </comment>
    <comment ref="BC16" authorId="0" shapeId="0" xr:uid="{00000000-0006-0000-0200-000093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BD16" authorId="0" shapeId="0" xr:uid="{00000000-0006-0000-0200-000094020000}">
      <text>
        <r>
          <rPr>
            <sz val="10"/>
            <color rgb="FF000000"/>
            <rFont val="Arial"/>
            <scheme val="minor"/>
          </rPr>
          <t>85118778</t>
        </r>
      </text>
    </comment>
    <comment ref="BG16" authorId="0" shapeId="0" xr:uid="{00000000-0006-0000-0200-000095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BH16" authorId="0" shapeId="0" xr:uid="{00000000-0006-0000-0200-000096020000}">
      <text>
        <r>
          <rPr>
            <sz val="10"/>
            <color rgb="FF000000"/>
            <rFont val="Arial"/>
            <scheme val="minor"/>
          </rPr>
          <t>85118778</t>
        </r>
      </text>
    </comment>
    <comment ref="M17" authorId="0" shapeId="0" xr:uid="{00000000-0006-0000-0200-000097020000}">
      <text>
        <r>
          <rPr>
            <sz val="10"/>
            <color rgb="FF000000"/>
            <rFont val="Arial"/>
            <scheme val="minor"/>
          </rPr>
          <t xml:space="preserve">78345340
</t>
        </r>
      </text>
    </comment>
    <comment ref="O17" authorId="0" shapeId="0" xr:uid="{00000000-0006-0000-0200-000098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P17" authorId="0" shapeId="0" xr:uid="{00000000-0006-0000-0200-000099020000}">
      <text>
        <r>
          <rPr>
            <sz val="10"/>
            <color rgb="FF000000"/>
            <rFont val="Arial"/>
            <scheme val="minor"/>
          </rPr>
          <t>67625799</t>
        </r>
      </text>
    </comment>
    <comment ref="Q17" authorId="0" shapeId="0" xr:uid="{00000000-0006-0000-0200-00009A020000}">
      <text>
        <r>
          <rPr>
            <sz val="10"/>
            <color rgb="FF000000"/>
            <rFont val="Arial"/>
            <scheme val="minor"/>
          </rPr>
          <t>68725153</t>
        </r>
      </text>
    </comment>
    <comment ref="R17" authorId="0" shapeId="0" xr:uid="{00000000-0006-0000-0200-00009B020000}">
      <text>
        <r>
          <rPr>
            <sz val="10"/>
            <color rgb="FF000000"/>
            <rFont val="Arial"/>
            <scheme val="minor"/>
          </rPr>
          <t>R$ 25.298,96 R$ 1.275,58 (70019630)</t>
        </r>
      </text>
    </comment>
    <comment ref="S17" authorId="0" shapeId="0" xr:uid="{00000000-0006-0000-0200-00009C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T17" authorId="0" shapeId="0" xr:uid="{00000000-0006-0000-0200-00009D020000}">
      <text>
        <r>
          <rPr>
            <sz val="10"/>
            <color rgb="FF000000"/>
            <rFont val="Arial"/>
            <scheme val="minor"/>
          </rPr>
          <t>69215241</t>
        </r>
      </text>
    </comment>
    <comment ref="U17" authorId="0" shapeId="0" xr:uid="{00000000-0006-0000-0200-00009E020000}">
      <text>
        <r>
          <rPr>
            <sz val="10"/>
            <color rgb="FF000000"/>
            <rFont val="Arial"/>
            <scheme val="minor"/>
          </rPr>
          <t>70071650</t>
        </r>
      </text>
    </comment>
    <comment ref="V17" authorId="0" shapeId="0" xr:uid="{00000000-0006-0000-0200-00009F020000}">
      <text>
        <r>
          <rPr>
            <sz val="10"/>
            <color rgb="FF000000"/>
            <rFont val="Arial"/>
            <scheme val="minor"/>
          </rPr>
          <t>71838660</t>
        </r>
      </text>
    </comment>
    <comment ref="W17" authorId="0" shapeId="0" xr:uid="{00000000-0006-0000-0200-0000A0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X17" authorId="0" shapeId="0" xr:uid="{00000000-0006-0000-0200-0000A1020000}">
      <text>
        <r>
          <rPr>
            <sz val="10"/>
            <color rgb="FF000000"/>
            <rFont val="Arial"/>
            <scheme val="minor"/>
          </rPr>
          <t xml:space="preserve">70271550
</t>
        </r>
      </text>
    </comment>
    <comment ref="Y17" authorId="0" shapeId="0" xr:uid="{00000000-0006-0000-0200-0000A2020000}">
      <text>
        <r>
          <rPr>
            <sz val="10"/>
            <color rgb="FF000000"/>
            <rFont val="Arial"/>
            <scheme val="minor"/>
          </rPr>
          <t>72220057</t>
        </r>
      </text>
    </comment>
    <comment ref="Z17" authorId="0" shapeId="0" xr:uid="{00000000-0006-0000-0200-0000A3020000}">
      <text>
        <r>
          <rPr>
            <sz val="10"/>
            <color rgb="FF000000"/>
            <rFont val="Arial"/>
            <scheme val="minor"/>
          </rPr>
          <t>73159116</t>
        </r>
      </text>
    </comment>
    <comment ref="AA17" authorId="0" shapeId="0" xr:uid="{00000000-0006-0000-0200-0000A4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B17" authorId="0" shapeId="0" xr:uid="{00000000-0006-0000-0200-0000A5020000}">
      <text>
        <r>
          <rPr>
            <sz val="10"/>
            <color rgb="FF000000"/>
            <rFont val="Arial"/>
            <scheme val="minor"/>
          </rPr>
          <t>72728751</t>
        </r>
      </text>
    </comment>
    <comment ref="AC17" authorId="0" shapeId="0" xr:uid="{00000000-0006-0000-0200-0000A6020000}">
      <text>
        <r>
          <rPr>
            <sz val="10"/>
            <color rgb="FF000000"/>
            <rFont val="Arial"/>
            <scheme val="minor"/>
          </rPr>
          <t>74013886</t>
        </r>
      </text>
    </comment>
    <comment ref="AD17" authorId="0" shapeId="0" xr:uid="{00000000-0006-0000-0200-0000A7020000}">
      <text>
        <r>
          <rPr>
            <sz val="10"/>
            <color rgb="FF000000"/>
            <rFont val="Arial"/>
            <scheme val="minor"/>
          </rPr>
          <t>74715390</t>
        </r>
      </text>
    </comment>
    <comment ref="AE17" authorId="0" shapeId="0" xr:uid="{00000000-0006-0000-0200-0000A8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F17" authorId="0" shapeId="0" xr:uid="{00000000-0006-0000-0200-0000A9020000}">
      <text>
        <r>
          <rPr>
            <sz val="10"/>
            <color rgb="FF000000"/>
            <rFont val="Arial"/>
            <scheme val="minor"/>
          </rPr>
          <t>74382472</t>
        </r>
      </text>
    </comment>
    <comment ref="AG17" authorId="0" shapeId="0" xr:uid="{00000000-0006-0000-0200-0000AA020000}">
      <text>
        <r>
          <rPr>
            <sz val="10"/>
            <color rgb="FF000000"/>
            <rFont val="Arial"/>
            <scheme val="minor"/>
          </rPr>
          <t>26574,54</t>
        </r>
      </text>
    </comment>
    <comment ref="AH17" authorId="0" shapeId="0" xr:uid="{00000000-0006-0000-0200-0000AB020000}">
      <text>
        <r>
          <rPr>
            <sz val="10"/>
            <color rgb="FF000000"/>
            <rFont val="Arial"/>
            <scheme val="minor"/>
          </rPr>
          <t>77395696</t>
        </r>
      </text>
    </comment>
    <comment ref="AI17" authorId="0" shapeId="0" xr:uid="{00000000-0006-0000-0200-0000AC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J17" authorId="0" shapeId="0" xr:uid="{00000000-0006-0000-0200-0000AD020000}">
      <text>
        <r>
          <rPr>
            <sz val="10"/>
            <color rgb="FF000000"/>
            <rFont val="Arial"/>
            <scheme val="minor"/>
          </rPr>
          <t>76806064</t>
        </r>
      </text>
    </comment>
    <comment ref="AK17" authorId="0" shapeId="0" xr:uid="{00000000-0006-0000-0200-0000AE020000}">
      <text>
        <r>
          <rPr>
            <sz val="10"/>
            <color rgb="FF000000"/>
            <rFont val="Arial"/>
            <scheme val="minor"/>
          </rPr>
          <t>78888291</t>
        </r>
      </text>
    </comment>
    <comment ref="AL17" authorId="0" shapeId="0" xr:uid="{00000000-0006-0000-0200-0000AF020000}">
      <text>
        <r>
          <rPr>
            <sz val="10"/>
            <color rgb="FF000000"/>
            <rFont val="Arial"/>
            <scheme val="minor"/>
          </rPr>
          <t>79704495</t>
        </r>
      </text>
    </comment>
    <comment ref="AM17" authorId="0" shapeId="0" xr:uid="{00000000-0006-0000-0200-0000B0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N17" authorId="0" shapeId="0" xr:uid="{00000000-0006-0000-0200-0000B1020000}">
      <text>
        <r>
          <rPr>
            <sz val="10"/>
            <color rgb="FF000000"/>
            <rFont val="Arial"/>
            <scheme val="minor"/>
          </rPr>
          <t>78347197</t>
        </r>
      </text>
    </comment>
    <comment ref="AO17" authorId="0" shapeId="0" xr:uid="{00000000-0006-0000-0200-0000B2020000}">
      <text>
        <r>
          <rPr>
            <sz val="10"/>
            <color rgb="FF000000"/>
            <rFont val="Arial"/>
            <scheme val="minor"/>
          </rPr>
          <t>80905943</t>
        </r>
      </text>
    </comment>
    <comment ref="AP17" authorId="0" shapeId="0" xr:uid="{00000000-0006-0000-0200-0000B3020000}">
      <text>
        <r>
          <rPr>
            <sz val="10"/>
            <color rgb="FF000000"/>
            <rFont val="Arial"/>
            <scheme val="minor"/>
          </rPr>
          <t>82079531</t>
        </r>
      </text>
    </comment>
    <comment ref="AQ17" authorId="0" shapeId="0" xr:uid="{00000000-0006-0000-0200-0000B4020000}">
      <text>
        <r>
          <rPr>
            <sz val="10"/>
            <color rgb="FF000000"/>
            <rFont val="Arial"/>
            <scheme val="minor"/>
          </rPr>
          <t>15 dias com o valor de R$ 27.260,10
15 dias com o valor de R$ 28.623,11
(67324948)</t>
        </r>
      </text>
    </comment>
    <comment ref="AR17" authorId="0" shapeId="0" xr:uid="{00000000-0006-0000-0200-0000B5020000}">
      <text>
        <r>
          <rPr>
            <sz val="10"/>
            <color rgb="FF000000"/>
            <rFont val="Arial"/>
            <scheme val="minor"/>
          </rPr>
          <t>80649957</t>
        </r>
      </text>
    </comment>
    <comment ref="AS17" authorId="0" shapeId="0" xr:uid="{00000000-0006-0000-0200-0000B6020000}">
      <text>
        <r>
          <rPr>
            <sz val="10"/>
            <color rgb="FF000000"/>
            <rFont val="Arial"/>
            <scheme val="minor"/>
          </rPr>
          <t>83129666</t>
        </r>
      </text>
    </comment>
    <comment ref="AT17" authorId="0" shapeId="0" xr:uid="{00000000-0006-0000-0200-0000B7020000}">
      <text>
        <r>
          <rPr>
            <sz val="10"/>
            <color rgb="FF000000"/>
            <rFont val="Arial"/>
            <scheme val="minor"/>
          </rPr>
          <t xml:space="preserve">84410267
</t>
        </r>
      </text>
    </comment>
    <comment ref="AU17" authorId="0" shapeId="0" xr:uid="{00000000-0006-0000-0200-0000B8020000}">
      <text>
        <r>
          <rPr>
            <sz val="10"/>
            <color rgb="FF000000"/>
            <rFont val="Arial"/>
            <scheme val="minor"/>
          </rPr>
          <t>80406658</t>
        </r>
      </text>
    </comment>
    <comment ref="AV17" authorId="0" shapeId="0" xr:uid="{00000000-0006-0000-0200-0000B9020000}">
      <text>
        <r>
          <rPr>
            <sz val="10"/>
            <color rgb="FF000000"/>
            <rFont val="Arial"/>
            <scheme val="minor"/>
          </rPr>
          <t xml:space="preserve">82721850
</t>
        </r>
      </text>
    </comment>
    <comment ref="AW17" authorId="0" shapeId="0" xr:uid="{00000000-0006-0000-0200-0000BA020000}">
      <text>
        <r>
          <rPr>
            <sz val="10"/>
            <color rgb="FF000000"/>
            <rFont val="Arial"/>
            <scheme val="minor"/>
          </rPr>
          <t xml:space="preserve">85451718
</t>
        </r>
      </text>
    </comment>
    <comment ref="AX17" authorId="0" shapeId="0" xr:uid="{00000000-0006-0000-0200-0000BB020000}">
      <text>
        <r>
          <rPr>
            <sz val="10"/>
            <color rgb="FF000000"/>
            <rFont val="Arial"/>
            <scheme val="minor"/>
          </rPr>
          <t xml:space="preserve">86670891
</t>
        </r>
      </text>
    </comment>
    <comment ref="AZ17" authorId="0" shapeId="0" xr:uid="{00000000-0006-0000-0200-0000BC020000}">
      <text>
        <r>
          <rPr>
            <sz val="10"/>
            <color rgb="FF000000"/>
            <rFont val="Arial"/>
            <scheme val="minor"/>
          </rPr>
          <t xml:space="preserve">85035918 + 85108803
</t>
        </r>
      </text>
    </comment>
    <comment ref="BA17" authorId="0" shapeId="0" xr:uid="{00000000-0006-0000-0200-0000BD020000}">
      <text>
        <r>
          <rPr>
            <sz val="10"/>
            <color rgb="FF000000"/>
            <rFont val="Arial"/>
            <scheme val="minor"/>
          </rPr>
          <t>87614422</t>
        </r>
      </text>
    </comment>
    <comment ref="BB17" authorId="0" shapeId="0" xr:uid="{00000000-0006-0000-0200-0000BE020000}">
      <text>
        <r>
          <rPr>
            <sz val="10"/>
            <color rgb="FF000000"/>
            <rFont val="Arial"/>
            <scheme val="minor"/>
          </rPr>
          <t>88487032</t>
        </r>
      </text>
    </comment>
    <comment ref="BE17" authorId="0" shapeId="0" xr:uid="{00000000-0006-0000-0200-0000BF020000}">
      <text>
        <r>
          <rPr>
            <sz val="10"/>
            <color rgb="FF000000"/>
            <rFont val="Arial"/>
            <scheme val="minor"/>
          </rPr>
          <t xml:space="preserve">89820456
</t>
        </r>
      </text>
    </comment>
    <comment ref="BF17" authorId="0" shapeId="0" xr:uid="{00000000-0006-0000-0200-0000C0020000}">
      <text>
        <r>
          <rPr>
            <sz val="10"/>
            <color rgb="FF000000"/>
            <rFont val="Arial"/>
            <scheme val="minor"/>
          </rPr>
          <t xml:space="preserve">90450043
</t>
        </r>
      </text>
    </comment>
    <comment ref="BI17" authorId="0" shapeId="0" xr:uid="{00000000-0006-0000-0200-0000C1020000}">
      <text>
        <r>
          <rPr>
            <sz val="10"/>
            <color rgb="FF000000"/>
            <rFont val="Arial"/>
            <scheme val="minor"/>
          </rPr>
          <t xml:space="preserve">89994962
</t>
        </r>
      </text>
    </comment>
    <comment ref="BJ17" authorId="0" shapeId="0" xr:uid="{00000000-0006-0000-0200-0000C2020000}">
      <text>
        <r>
          <rPr>
            <sz val="10"/>
            <color rgb="FF000000"/>
            <rFont val="Arial"/>
            <scheme val="minor"/>
          </rPr>
          <t xml:space="preserve">90449844
</t>
        </r>
      </text>
    </comment>
    <comment ref="BK17" authorId="0" shapeId="0" xr:uid="{00000000-0006-0000-0200-0000C3020000}">
      <text>
        <r>
          <rPr>
            <sz val="10"/>
            <color rgb="FF000000"/>
            <rFont val="Arial"/>
            <scheme val="minor"/>
          </rPr>
          <t>90472001</t>
        </r>
      </text>
    </comment>
    <comment ref="D18" authorId="0" shapeId="0" xr:uid="{00000000-0006-0000-0200-0000C4020000}">
      <text>
        <r>
          <rPr>
            <sz val="10"/>
            <color rgb="FF000000"/>
            <rFont val="Arial"/>
            <scheme val="minor"/>
          </rPr>
          <t>35785955</t>
        </r>
      </text>
    </comment>
    <comment ref="E18" authorId="0" shapeId="0" xr:uid="{00000000-0006-0000-0200-0000C5020000}">
      <text>
        <r>
          <rPr>
            <sz val="10"/>
            <color rgb="FF000000"/>
            <rFont val="Arial"/>
            <scheme val="minor"/>
          </rPr>
          <t>36305089</t>
        </r>
      </text>
    </comment>
    <comment ref="F18" authorId="0" shapeId="0" xr:uid="{00000000-0006-0000-0200-0000C6020000}">
      <text>
        <r>
          <rPr>
            <sz val="10"/>
            <color rgb="FF000000"/>
            <rFont val="Arial"/>
            <scheme val="minor"/>
          </rPr>
          <t>36234362</t>
        </r>
      </text>
    </comment>
    <comment ref="G18" authorId="0" shapeId="0" xr:uid="{00000000-0006-0000-0200-0000C702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I18" authorId="0" shapeId="0" xr:uid="{00000000-0006-0000-0200-0000C802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J18" authorId="0" shapeId="0" xr:uid="{00000000-0006-0000-0200-0000C902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M18" authorId="0" shapeId="0" xr:uid="{00000000-0006-0000-0200-0000CA020000}">
      <text>
        <r>
          <rPr>
            <sz val="10"/>
            <color rgb="FF000000"/>
            <rFont val="Arial"/>
            <scheme val="minor"/>
          </rPr>
          <t>55826195</t>
        </r>
      </text>
    </comment>
    <comment ref="O18" authorId="0" shapeId="0" xr:uid="{00000000-0006-0000-0200-0000CB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P18" authorId="0" shapeId="0" xr:uid="{00000000-0006-0000-0200-0000CC020000}">
      <text>
        <r>
          <rPr>
            <sz val="10"/>
            <color rgb="FF000000"/>
            <rFont val="Arial"/>
            <scheme val="minor"/>
          </rPr>
          <t>67778955</t>
        </r>
      </text>
    </comment>
    <comment ref="Q18" authorId="0" shapeId="0" xr:uid="{00000000-0006-0000-0200-0000CD020000}">
      <text>
        <r>
          <rPr>
            <sz val="10"/>
            <color rgb="FF000000"/>
            <rFont val="Arial"/>
            <scheme val="minor"/>
          </rPr>
          <t>69059744</t>
        </r>
      </text>
    </comment>
    <comment ref="R18" authorId="0" shapeId="0" xr:uid="{00000000-0006-0000-0200-0000CE020000}">
      <text>
        <r>
          <rPr>
            <sz val="10"/>
            <color rgb="FF000000"/>
            <rFont val="Arial"/>
            <scheme val="minor"/>
          </rPr>
          <t>70025250</t>
        </r>
      </text>
    </comment>
    <comment ref="S18" authorId="0" shapeId="0" xr:uid="{00000000-0006-0000-0200-0000CF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T18" authorId="0" shapeId="0" xr:uid="{00000000-0006-0000-0200-0000D0020000}">
      <text>
        <r>
          <rPr>
            <sz val="10"/>
            <color rgb="FF000000"/>
            <rFont val="Arial"/>
            <scheme val="minor"/>
          </rPr>
          <t>69217488</t>
        </r>
      </text>
    </comment>
    <comment ref="U18" authorId="0" shapeId="0" xr:uid="{00000000-0006-0000-0200-0000D1020000}">
      <text>
        <r>
          <rPr>
            <sz val="10"/>
            <color rgb="FF000000"/>
            <rFont val="Arial"/>
            <scheme val="minor"/>
          </rPr>
          <t>69761255</t>
        </r>
      </text>
    </comment>
    <comment ref="V18" authorId="0" shapeId="0" xr:uid="{00000000-0006-0000-0200-0000D2020000}">
      <text>
        <r>
          <rPr>
            <sz val="10"/>
            <color rgb="FF000000"/>
            <rFont val="Arial"/>
            <scheme val="minor"/>
          </rPr>
          <t>70452606</t>
        </r>
      </text>
    </comment>
    <comment ref="W18" authorId="0" shapeId="0" xr:uid="{00000000-0006-0000-0200-0000D3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X18" authorId="0" shapeId="0" xr:uid="{00000000-0006-0000-0200-0000D4020000}">
      <text>
        <r>
          <rPr>
            <sz val="10"/>
            <color rgb="FF000000"/>
            <rFont val="Arial"/>
            <scheme val="minor"/>
          </rPr>
          <t>70091021</t>
        </r>
      </text>
    </comment>
    <comment ref="Y18" authorId="0" shapeId="0" xr:uid="{00000000-0006-0000-0200-0000D5020000}">
      <text>
        <r>
          <rPr>
            <sz val="10"/>
            <color rgb="FF000000"/>
            <rFont val="Arial"/>
            <scheme val="minor"/>
          </rPr>
          <t>73295592</t>
        </r>
      </text>
    </comment>
    <comment ref="Z18" authorId="0" shapeId="0" xr:uid="{00000000-0006-0000-0200-0000D6020000}">
      <text>
        <r>
          <rPr>
            <sz val="10"/>
            <color rgb="FF000000"/>
            <rFont val="Arial"/>
            <scheme val="minor"/>
          </rPr>
          <t>74623743</t>
        </r>
      </text>
    </comment>
    <comment ref="AA18" authorId="0" shapeId="0" xr:uid="{00000000-0006-0000-0200-0000D7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AB18" authorId="0" shapeId="0" xr:uid="{00000000-0006-0000-0200-0000D8020000}">
      <text>
        <r>
          <rPr>
            <sz val="10"/>
            <color rgb="FF000000"/>
            <rFont val="Arial"/>
            <scheme val="minor"/>
          </rPr>
          <t>72319826</t>
        </r>
      </text>
    </comment>
    <comment ref="AC18" authorId="0" shapeId="0" xr:uid="{00000000-0006-0000-0200-0000D9020000}">
      <text>
        <r>
          <rPr>
            <sz val="10"/>
            <color rgb="FF000000"/>
            <rFont val="Arial"/>
            <scheme val="minor"/>
          </rPr>
          <t>78540766</t>
        </r>
      </text>
    </comment>
    <comment ref="AD18" authorId="0" shapeId="0" xr:uid="{00000000-0006-0000-0200-0000DA020000}">
      <text>
        <r>
          <rPr>
            <sz val="10"/>
            <color rgb="FF000000"/>
            <rFont val="Arial"/>
            <scheme val="minor"/>
          </rPr>
          <t>79345054</t>
        </r>
      </text>
    </comment>
    <comment ref="AE18" authorId="0" shapeId="0" xr:uid="{00000000-0006-0000-0200-0000DB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AF18" authorId="0" shapeId="0" xr:uid="{00000000-0006-0000-0200-0000DC020000}">
      <text>
        <r>
          <rPr>
            <sz val="10"/>
            <color rgb="FF000000"/>
            <rFont val="Arial"/>
            <scheme val="minor"/>
          </rPr>
          <t>74464136</t>
        </r>
      </text>
    </comment>
    <comment ref="AG18" authorId="0" shapeId="0" xr:uid="{00000000-0006-0000-0200-0000DD020000}">
      <text>
        <r>
          <rPr>
            <sz val="10"/>
            <color rgb="FF000000"/>
            <rFont val="Arial"/>
            <scheme val="minor"/>
          </rPr>
          <t>76237779</t>
        </r>
      </text>
    </comment>
    <comment ref="AH18" authorId="0" shapeId="0" xr:uid="{00000000-0006-0000-0200-0000DE020000}">
      <text>
        <r>
          <rPr>
            <sz val="10"/>
            <color rgb="FF000000"/>
            <rFont val="Arial"/>
            <scheme val="minor"/>
          </rPr>
          <t>77103479</t>
        </r>
      </text>
    </comment>
    <comment ref="AI18" authorId="0" shapeId="0" xr:uid="{00000000-0006-0000-0200-0000DF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AJ18" authorId="0" shapeId="0" xr:uid="{00000000-0006-0000-0200-0000E0020000}">
      <text>
        <r>
          <rPr>
            <sz val="10"/>
            <color rgb="FF000000"/>
            <rFont val="Arial"/>
            <scheme val="minor"/>
          </rPr>
          <t>76658425</t>
        </r>
      </text>
    </comment>
    <comment ref="AK18" authorId="0" shapeId="0" xr:uid="{00000000-0006-0000-0200-0000E1020000}">
      <text>
        <r>
          <rPr>
            <sz val="10"/>
            <color rgb="FF000000"/>
            <rFont val="Arial"/>
            <scheme val="minor"/>
          </rPr>
          <t>77953486</t>
        </r>
      </text>
    </comment>
    <comment ref="AL18" authorId="0" shapeId="0" xr:uid="{00000000-0006-0000-0200-0000E2020000}">
      <text>
        <r>
          <rPr>
            <sz val="10"/>
            <color rgb="FF000000"/>
            <rFont val="Arial"/>
            <scheme val="minor"/>
          </rPr>
          <t>78988149</t>
        </r>
      </text>
    </comment>
    <comment ref="AM18" authorId="0" shapeId="0" xr:uid="{00000000-0006-0000-0200-0000E3020000}">
      <text>
        <r>
          <rPr>
            <sz val="10"/>
            <color rgb="FF000000"/>
            <rFont val="Arial"/>
            <scheme val="minor"/>
          </rPr>
          <t xml:space="preserve">18 dias com o valor de R$ 4.120,29
12 dias com o valor de R$ 4.326,30
67299484 - FOI EMPENHADO A MAIS Q O PREVISTO, CONSIDERANDO A RENOVAÇÃO, MAS SEM O REAJUSTE - GESTORA DEVE ADEQUAR
</t>
        </r>
      </text>
    </comment>
    <comment ref="AN18" authorId="0" shapeId="0" xr:uid="{00000000-0006-0000-0200-0000E4020000}">
      <text>
        <r>
          <rPr>
            <sz val="10"/>
            <color rgb="FF000000"/>
            <rFont val="Arial"/>
            <scheme val="minor"/>
          </rPr>
          <t>78294680</t>
        </r>
      </text>
    </comment>
    <comment ref="AO18" authorId="0" shapeId="0" xr:uid="{00000000-0006-0000-0200-0000E5020000}">
      <text>
        <r>
          <rPr>
            <sz val="10"/>
            <color rgb="FF000000"/>
            <rFont val="Arial"/>
            <scheme val="minor"/>
          </rPr>
          <t>80604702</t>
        </r>
      </text>
    </comment>
    <comment ref="AP18" authorId="0" shapeId="0" xr:uid="{00000000-0006-0000-0200-0000E6020000}">
      <text>
        <r>
          <rPr>
            <sz val="10"/>
            <color rgb="FF000000"/>
            <rFont val="Arial"/>
            <scheme val="minor"/>
          </rPr>
          <t>81377147</t>
        </r>
      </text>
    </comment>
    <comment ref="AQ18" authorId="0" shapeId="0" xr:uid="{00000000-0006-0000-0200-0000E7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AR18" authorId="0" shapeId="0" xr:uid="{00000000-0006-0000-0200-0000E8020000}">
      <text>
        <r>
          <rPr>
            <sz val="10"/>
            <color rgb="FF000000"/>
            <rFont val="Arial"/>
            <scheme val="minor"/>
          </rPr>
          <t>80119395</t>
        </r>
      </text>
    </comment>
    <comment ref="AT18" authorId="0" shapeId="0" xr:uid="{00000000-0006-0000-0200-0000E9020000}">
      <text>
        <r>
          <rPr>
            <sz val="10"/>
            <color rgb="FF000000"/>
            <rFont val="Arial"/>
            <scheme val="minor"/>
          </rPr>
          <t>Ordem Bancária - 2024OB01162 e 1163 (84405586)</t>
        </r>
      </text>
    </comment>
    <comment ref="AU18" authorId="0" shapeId="0" xr:uid="{00000000-0006-0000-0200-0000EA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AV18" authorId="0" shapeId="0" xr:uid="{00000000-0006-0000-0200-0000EB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AW18" authorId="0" shapeId="0" xr:uid="{00000000-0006-0000-0200-0000EC020000}">
      <text>
        <r>
          <rPr>
            <sz val="10"/>
            <color rgb="FF000000"/>
            <rFont val="Arial"/>
            <scheme val="minor"/>
          </rPr>
          <t>85521488</t>
        </r>
      </text>
    </comment>
    <comment ref="AX18" authorId="0" shapeId="0" xr:uid="{00000000-0006-0000-0200-0000ED020000}">
      <text>
        <r>
          <rPr>
            <sz val="10"/>
            <color rgb="FF000000"/>
            <rFont val="Arial"/>
            <scheme val="minor"/>
          </rPr>
          <t>86911317</t>
        </r>
      </text>
    </comment>
    <comment ref="AY18" authorId="0" shapeId="0" xr:uid="{00000000-0006-0000-0200-0000EE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AZ18" authorId="0" shapeId="0" xr:uid="{00000000-0006-0000-0200-0000EF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BA18" authorId="0" shapeId="0" xr:uid="{00000000-0006-0000-0200-0000F0020000}">
      <text>
        <r>
          <rPr>
            <sz val="10"/>
            <color rgb="FF000000"/>
            <rFont val="Arial"/>
            <scheme val="minor"/>
          </rPr>
          <t>87606906</t>
        </r>
      </text>
    </comment>
    <comment ref="BB18" authorId="0" shapeId="0" xr:uid="{00000000-0006-0000-0200-0000F1020000}">
      <text>
        <r>
          <rPr>
            <sz val="10"/>
            <color rgb="FF000000"/>
            <rFont val="Arial"/>
            <scheme val="minor"/>
          </rPr>
          <t xml:space="preserve">88306849
</t>
        </r>
      </text>
    </comment>
    <comment ref="BC18" authorId="0" shapeId="0" xr:uid="{00000000-0006-0000-0200-0000F2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BD18" authorId="0" shapeId="0" xr:uid="{00000000-0006-0000-0200-0000F3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BE18" authorId="0" shapeId="0" xr:uid="{00000000-0006-0000-0200-0000F4020000}">
      <text>
        <r>
          <rPr>
            <sz val="10"/>
            <color rgb="FF000000"/>
            <rFont val="Arial"/>
            <scheme val="minor"/>
          </rPr>
          <t>89932744</t>
        </r>
      </text>
    </comment>
    <comment ref="BF18" authorId="0" shapeId="0" xr:uid="{00000000-0006-0000-0200-0000F5020000}">
      <text>
        <r>
          <rPr>
            <sz val="10"/>
            <color rgb="FF000000"/>
            <rFont val="Arial"/>
            <scheme val="minor"/>
          </rPr>
          <t>90208054 - PD 
Aguardando OB</t>
        </r>
      </text>
    </comment>
    <comment ref="BG18" authorId="0" shapeId="0" xr:uid="{00000000-0006-0000-0200-0000F6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BH18" authorId="0" shapeId="0" xr:uid="{00000000-0006-0000-0200-0000F7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BI18" authorId="0" shapeId="0" xr:uid="{00000000-0006-0000-0200-0000F8020000}">
      <text>
        <r>
          <rPr>
            <sz val="10"/>
            <color rgb="FF000000"/>
            <rFont val="Arial"/>
            <scheme val="minor"/>
          </rPr>
          <t>90011960</t>
        </r>
      </text>
    </comment>
    <comment ref="BJ18" authorId="0" shapeId="0" xr:uid="{00000000-0006-0000-0200-0000F9020000}">
      <text>
        <r>
          <rPr>
            <sz val="10"/>
            <color rgb="FF000000"/>
            <rFont val="Arial"/>
            <scheme val="minor"/>
          </rPr>
          <t>92223993</t>
        </r>
      </text>
    </comment>
    <comment ref="D19" authorId="0" shapeId="0" xr:uid="{00000000-0006-0000-0200-0000FA020000}">
      <text>
        <r>
          <rPr>
            <sz val="10"/>
            <color rgb="FF000000"/>
            <rFont val="Arial"/>
            <scheme val="minor"/>
          </rPr>
          <t>16048157</t>
        </r>
      </text>
    </comment>
    <comment ref="E19" authorId="0" shapeId="0" xr:uid="{00000000-0006-0000-0200-0000FB020000}">
      <text>
        <r>
          <rPr>
            <sz val="10"/>
            <color rgb="FF000000"/>
            <rFont val="Arial"/>
            <scheme val="minor"/>
          </rPr>
          <t>30358659</t>
        </r>
      </text>
    </comment>
    <comment ref="F19" authorId="0" shapeId="0" xr:uid="{00000000-0006-0000-0200-0000FC020000}">
      <text>
        <r>
          <rPr>
            <sz val="10"/>
            <color rgb="FF000000"/>
            <rFont val="Arial"/>
            <scheme val="minor"/>
          </rPr>
          <t>16355722</t>
        </r>
      </text>
    </comment>
    <comment ref="G19" authorId="0" shapeId="0" xr:uid="{00000000-0006-0000-0200-0000FD020000}">
      <text>
        <r>
          <rPr>
            <sz val="10"/>
            <color rgb="FF000000"/>
            <rFont val="Arial"/>
            <scheme val="minor"/>
          </rPr>
          <t>72091719 (3º Aditivo - Prazo e Reajuste)
50492316 - SEGUNDO TERMO ADITIVO - PRORROGAÇÃO DE PRAZO</t>
        </r>
      </text>
    </comment>
    <comment ref="H19" authorId="0" shapeId="0" xr:uid="{00000000-0006-0000-0200-0000FE02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19" authorId="0" shapeId="0" xr:uid="{00000000-0006-0000-0200-0000FF020000}">
      <text>
        <r>
          <rPr>
            <sz val="10"/>
            <color rgb="FF000000"/>
            <rFont val="Arial"/>
            <scheme val="minor"/>
          </rPr>
          <t>50492316</t>
        </r>
      </text>
    </comment>
    <comment ref="J19" authorId="0" shapeId="0" xr:uid="{00000000-0006-0000-0200-000000030000}">
      <text>
        <r>
          <rPr>
            <sz val="10"/>
            <color rgb="FF000000"/>
            <rFont val="Arial"/>
            <scheme val="minor"/>
          </rPr>
          <t>50492316</t>
        </r>
      </text>
    </comment>
    <comment ref="M19" authorId="0" shapeId="0" xr:uid="{00000000-0006-0000-0200-000001030000}">
      <text>
        <r>
          <rPr>
            <sz val="10"/>
            <color rgb="FF000000"/>
            <rFont val="Arial"/>
            <scheme val="minor"/>
          </rPr>
          <t>71750848</t>
        </r>
      </text>
    </comment>
    <comment ref="O19" authorId="0" shapeId="0" xr:uid="{00000000-0006-0000-0200-000002030000}">
      <text>
        <r>
          <rPr>
            <sz val="10"/>
            <color rgb="FF000000"/>
            <rFont val="Arial"/>
            <scheme val="minor"/>
          </rPr>
          <t>67135987</t>
        </r>
      </text>
    </comment>
    <comment ref="P19" authorId="0" shapeId="0" xr:uid="{00000000-0006-0000-0200-000003030000}">
      <text>
        <r>
          <rPr>
            <sz val="10"/>
            <color rgb="FF000000"/>
            <rFont val="Arial"/>
            <scheme val="minor"/>
          </rPr>
          <t>67391108</t>
        </r>
      </text>
    </comment>
    <comment ref="Q19" authorId="0" shapeId="0" xr:uid="{00000000-0006-0000-0200-000004030000}">
      <text>
        <r>
          <rPr>
            <sz val="10"/>
            <color rgb="FF000000"/>
            <rFont val="Arial"/>
            <scheme val="minor"/>
          </rPr>
          <t>68852770</t>
        </r>
      </text>
    </comment>
    <comment ref="R19" authorId="0" shapeId="0" xr:uid="{00000000-0006-0000-0200-000005030000}">
      <text>
        <r>
          <rPr>
            <sz val="10"/>
            <color rgb="FF000000"/>
            <rFont val="Arial"/>
            <scheme val="minor"/>
          </rPr>
          <t>70022579 e 70396726</t>
        </r>
      </text>
    </comment>
    <comment ref="T19" authorId="0" shapeId="0" xr:uid="{00000000-0006-0000-0200-000006030000}">
      <text>
        <r>
          <rPr>
            <sz val="10"/>
            <color rgb="FF000000"/>
            <rFont val="Arial"/>
            <scheme val="minor"/>
          </rPr>
          <t>69141799</t>
        </r>
      </text>
    </comment>
    <comment ref="U19" authorId="0" shapeId="0" xr:uid="{00000000-0006-0000-0200-000007030000}">
      <text>
        <r>
          <rPr>
            <sz val="10"/>
            <color rgb="FF000000"/>
            <rFont val="Arial"/>
            <scheme val="minor"/>
          </rPr>
          <t>70433763</t>
        </r>
      </text>
    </comment>
    <comment ref="V19" authorId="0" shapeId="0" xr:uid="{00000000-0006-0000-0200-000008030000}">
      <text>
        <r>
          <rPr>
            <sz val="10"/>
            <color rgb="FF000000"/>
            <rFont val="Arial"/>
            <scheme val="minor"/>
          </rPr>
          <t>71840629</t>
        </r>
      </text>
    </comment>
    <comment ref="W19" authorId="0" shapeId="0" xr:uid="{00000000-0006-0000-0200-000009030000}">
      <text>
        <r>
          <rPr>
            <sz val="10"/>
            <color rgb="FF000000"/>
            <rFont val="Arial"/>
            <scheme val="minor"/>
          </rPr>
          <t>67135987</t>
        </r>
      </text>
    </comment>
    <comment ref="X19" authorId="0" shapeId="0" xr:uid="{00000000-0006-0000-0200-00000A030000}">
      <text>
        <r>
          <rPr>
            <sz val="10"/>
            <color rgb="FF000000"/>
            <rFont val="Arial"/>
            <scheme val="minor"/>
          </rPr>
          <t xml:space="preserve">70111828
</t>
        </r>
      </text>
    </comment>
    <comment ref="Y19" authorId="0" shapeId="0" xr:uid="{00000000-0006-0000-0200-00000B030000}">
      <text>
        <r>
          <rPr>
            <sz val="10"/>
            <color rgb="FF000000"/>
            <rFont val="Arial"/>
            <scheme val="minor"/>
          </rPr>
          <t>72350538</t>
        </r>
      </text>
    </comment>
    <comment ref="Z19" authorId="0" shapeId="0" xr:uid="{00000000-0006-0000-0200-00000C030000}">
      <text>
        <r>
          <rPr>
            <sz val="10"/>
            <color rgb="FF000000"/>
            <rFont val="Arial"/>
            <scheme val="minor"/>
          </rPr>
          <t>73250766</t>
        </r>
      </text>
    </comment>
    <comment ref="AB19" authorId="0" shapeId="0" xr:uid="{00000000-0006-0000-0200-00000D030000}">
      <text>
        <r>
          <rPr>
            <sz val="10"/>
            <color rgb="FF000000"/>
            <rFont val="Arial"/>
            <scheme val="minor"/>
          </rPr>
          <t>72766201</t>
        </r>
      </text>
    </comment>
    <comment ref="AC19" authorId="0" shapeId="0" xr:uid="{00000000-0006-0000-0200-00000E030000}">
      <text>
        <r>
          <rPr>
            <sz val="10"/>
            <color rgb="FF000000"/>
            <rFont val="Arial"/>
            <scheme val="minor"/>
          </rPr>
          <t>75886253 e  75887124</t>
        </r>
      </text>
    </comment>
    <comment ref="AD19" authorId="0" shapeId="0" xr:uid="{00000000-0006-0000-0200-00000F030000}">
      <text>
        <r>
          <rPr>
            <sz val="10"/>
            <color rgb="FF000000"/>
            <rFont val="Arial"/>
            <scheme val="minor"/>
          </rPr>
          <t>76107383</t>
        </r>
      </text>
    </comment>
    <comment ref="AE19" authorId="0" shapeId="0" xr:uid="{00000000-0006-0000-0200-000010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F19" authorId="0" shapeId="0" xr:uid="{00000000-0006-0000-0200-000011030000}">
      <text>
        <r>
          <rPr>
            <sz val="10"/>
            <color rgb="FF000000"/>
            <rFont val="Arial"/>
            <scheme val="minor"/>
          </rPr>
          <t>74376496</t>
        </r>
      </text>
    </comment>
    <comment ref="AG19" authorId="0" shapeId="0" xr:uid="{00000000-0006-0000-0200-000012030000}">
      <text>
        <r>
          <rPr>
            <sz val="10"/>
            <color rgb="FF000000"/>
            <rFont val="Arial"/>
            <scheme val="minor"/>
          </rPr>
          <t>76660655</t>
        </r>
      </text>
    </comment>
    <comment ref="AH19" authorId="0" shapeId="0" xr:uid="{00000000-0006-0000-0200-000013030000}">
      <text>
        <r>
          <rPr>
            <sz val="10"/>
            <color rgb="FF000000"/>
            <rFont val="Arial"/>
            <scheme val="minor"/>
          </rPr>
          <t>77404337</t>
        </r>
      </text>
    </comment>
    <comment ref="AI19" authorId="0" shapeId="0" xr:uid="{00000000-0006-0000-0200-000014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J19" authorId="0" shapeId="0" xr:uid="{00000000-0006-0000-0200-000015030000}">
      <text>
        <r>
          <rPr>
            <sz val="10"/>
            <color rgb="FF000000"/>
            <rFont val="Arial"/>
            <scheme val="minor"/>
          </rPr>
          <t>76815710</t>
        </r>
      </text>
    </comment>
    <comment ref="AK19" authorId="0" shapeId="0" xr:uid="{00000000-0006-0000-0200-000016030000}">
      <text>
        <r>
          <rPr>
            <sz val="10"/>
            <color rgb="FF000000"/>
            <rFont val="Arial"/>
            <scheme val="minor"/>
          </rPr>
          <t>80993257</t>
        </r>
      </text>
    </comment>
    <comment ref="AL19" authorId="0" shapeId="0" xr:uid="{00000000-0006-0000-0200-000017030000}">
      <text>
        <r>
          <rPr>
            <sz val="10"/>
            <color rgb="FF000000"/>
            <rFont val="Arial"/>
            <scheme val="minor"/>
          </rPr>
          <t>82081190 e 82080445</t>
        </r>
      </text>
    </comment>
    <comment ref="AM19" authorId="0" shapeId="0" xr:uid="{00000000-0006-0000-0200-000018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N19" authorId="0" shapeId="0" xr:uid="{00000000-0006-0000-0200-000019030000}">
      <text>
        <r>
          <rPr>
            <sz val="10"/>
            <color rgb="FF000000"/>
            <rFont val="Arial"/>
            <scheme val="minor"/>
          </rPr>
          <t>78301035</t>
        </r>
      </text>
    </comment>
    <comment ref="AO19" authorId="0" shapeId="0" xr:uid="{00000000-0006-0000-0200-00001A030000}">
      <text>
        <r>
          <rPr>
            <sz val="10"/>
            <color rgb="FF000000"/>
            <rFont val="Arial"/>
            <scheme val="minor"/>
          </rPr>
          <t>81327944</t>
        </r>
      </text>
    </comment>
    <comment ref="AP19" authorId="0" shapeId="0" xr:uid="{00000000-0006-0000-0200-00001B030000}">
      <text>
        <r>
          <rPr>
            <sz val="10"/>
            <color rgb="FF000000"/>
            <rFont val="Arial"/>
            <scheme val="minor"/>
          </rPr>
          <t>82091354 e 82092244</t>
        </r>
      </text>
    </comment>
    <comment ref="AR19" authorId="0" shapeId="0" xr:uid="{00000000-0006-0000-0200-00001C030000}">
      <text>
        <r>
          <rPr>
            <sz val="10"/>
            <color rgb="FF000000"/>
            <rFont val="Arial"/>
            <scheme val="minor"/>
          </rPr>
          <t xml:space="preserve">81075908
</t>
        </r>
      </text>
    </comment>
    <comment ref="AS19" authorId="0" shapeId="0" xr:uid="{00000000-0006-0000-0200-00001D030000}">
      <text>
        <r>
          <rPr>
            <sz val="10"/>
            <color rgb="FF000000"/>
            <rFont val="Arial"/>
            <scheme val="minor"/>
          </rPr>
          <t>83315212</t>
        </r>
      </text>
    </comment>
    <comment ref="AT19" authorId="0" shapeId="0" xr:uid="{00000000-0006-0000-0200-00001E030000}">
      <text>
        <r>
          <rPr>
            <sz val="10"/>
            <color rgb="FF000000"/>
            <rFont val="Arial"/>
            <scheme val="minor"/>
          </rPr>
          <t>84615958
84616711</t>
        </r>
      </text>
    </comment>
    <comment ref="AU19" authorId="0" shapeId="0" xr:uid="{00000000-0006-0000-0200-00001F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V19" authorId="0" shapeId="0" xr:uid="{00000000-0006-0000-0200-000020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AW19" authorId="0" shapeId="0" xr:uid="{00000000-0006-0000-0200-000021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AX19" authorId="0" shapeId="0" xr:uid="{00000000-0006-0000-0200-000022030000}">
      <text>
        <r>
          <rPr>
            <sz val="10"/>
            <color rgb="FF000000"/>
            <rFont val="Arial"/>
            <scheme val="minor"/>
          </rPr>
          <t>87102579 e 87103088</t>
        </r>
      </text>
    </comment>
    <comment ref="AY19" authorId="0" shapeId="0" xr:uid="{00000000-0006-0000-0200-000023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Z19" authorId="0" shapeId="0" xr:uid="{00000000-0006-0000-0200-000024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BA19" authorId="0" shapeId="0" xr:uid="{00000000-0006-0000-0200-000025030000}">
      <text>
        <r>
          <rPr>
            <sz val="10"/>
            <color rgb="FF000000"/>
            <rFont val="Arial"/>
            <scheme val="minor"/>
          </rPr>
          <t>87488063</t>
        </r>
      </text>
    </comment>
    <comment ref="BB19" authorId="0" shapeId="0" xr:uid="{00000000-0006-0000-0200-000026030000}">
      <text>
        <r>
          <rPr>
            <sz val="10"/>
            <color rgb="FF000000"/>
            <rFont val="Arial"/>
            <scheme val="minor"/>
          </rPr>
          <t>87940824 e 88295430</t>
        </r>
      </text>
    </comment>
    <comment ref="BC19" authorId="0" shapeId="0" xr:uid="{00000000-0006-0000-0200-000027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BD19" authorId="0" shapeId="0" xr:uid="{00000000-0006-0000-0200-000028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BE19" authorId="0" shapeId="0" xr:uid="{00000000-0006-0000-0200-000029030000}">
      <text>
        <r>
          <rPr>
            <sz val="10"/>
            <color rgb="FF000000"/>
            <rFont val="Arial"/>
            <scheme val="minor"/>
          </rPr>
          <t>89820128</t>
        </r>
      </text>
    </comment>
    <comment ref="BG19" authorId="0" shapeId="0" xr:uid="{00000000-0006-0000-0200-00002A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BH19" authorId="0" shapeId="0" xr:uid="{00000000-0006-0000-0200-00002B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BI19" authorId="0" shapeId="0" xr:uid="{00000000-0006-0000-0200-00002C030000}">
      <text>
        <r>
          <rPr>
            <sz val="10"/>
            <color rgb="FF000000"/>
            <rFont val="Arial"/>
            <scheme val="minor"/>
          </rPr>
          <t>89932713</t>
        </r>
      </text>
    </comment>
    <comment ref="O20" authorId="0" shapeId="0" xr:uid="{00000000-0006-0000-0200-00002D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P20" authorId="0" shapeId="0" xr:uid="{00000000-0006-0000-0200-00002E030000}">
      <text>
        <r>
          <rPr>
            <sz val="10"/>
            <color rgb="FF000000"/>
            <rFont val="Arial"/>
            <scheme val="minor"/>
          </rPr>
          <t>67849552</t>
        </r>
      </text>
    </comment>
    <comment ref="Q20" authorId="0" shapeId="0" xr:uid="{00000000-0006-0000-0200-00002F030000}">
      <text>
        <r>
          <rPr>
            <sz val="10"/>
            <color rgb="FF000000"/>
            <rFont val="Arial"/>
            <scheme val="minor"/>
          </rPr>
          <t>69225733, 69225806, 69225491 e 69225550</t>
        </r>
      </text>
    </comment>
    <comment ref="R20" authorId="0" shapeId="0" xr:uid="{00000000-0006-0000-0200-000030030000}">
      <text>
        <r>
          <rPr>
            <sz val="10"/>
            <color rgb="FF000000"/>
            <rFont val="Arial"/>
            <scheme val="minor"/>
          </rPr>
          <t>orçamentaria 
70035718, 70034942, 70035446 e 70035498
IR
70036619, 70036660, 70036723 e 70036762</t>
        </r>
      </text>
    </comment>
    <comment ref="T20" authorId="0" shapeId="0" xr:uid="{00000000-0006-0000-0200-000031030000}">
      <text>
        <r>
          <rPr>
            <sz val="10"/>
            <color rgb="FF000000"/>
            <rFont val="Arial"/>
            <scheme val="minor"/>
          </rPr>
          <t>69314477</t>
        </r>
      </text>
    </comment>
    <comment ref="U20" authorId="0" shapeId="0" xr:uid="{00000000-0006-0000-0200-000032030000}">
      <text>
        <r>
          <rPr>
            <sz val="10"/>
            <color rgb="FF000000"/>
            <rFont val="Arial"/>
            <scheme val="minor"/>
          </rPr>
          <t xml:space="preserve">70059816
</t>
        </r>
      </text>
    </comment>
    <comment ref="V20" authorId="0" shapeId="0" xr:uid="{00000000-0006-0000-0200-000033030000}">
      <text>
        <r>
          <rPr>
            <sz val="10"/>
            <color rgb="FF000000"/>
            <rFont val="Arial"/>
            <scheme val="minor"/>
          </rPr>
          <t>70527164 e 70527263</t>
        </r>
      </text>
    </comment>
    <comment ref="X20" authorId="0" shapeId="0" xr:uid="{00000000-0006-0000-0200-000034030000}">
      <text>
        <r>
          <rPr>
            <sz val="10"/>
            <color rgb="FF000000"/>
            <rFont val="Arial"/>
            <scheme val="minor"/>
          </rPr>
          <t xml:space="preserve">70351229
</t>
        </r>
      </text>
    </comment>
    <comment ref="Y20" authorId="0" shapeId="0" xr:uid="{00000000-0006-0000-0200-000035030000}">
      <text>
        <r>
          <rPr>
            <sz val="10"/>
            <color rgb="FF000000"/>
            <rFont val="Arial"/>
            <scheme val="minor"/>
          </rPr>
          <t>71764922</t>
        </r>
      </text>
    </comment>
    <comment ref="Z20" authorId="0" shapeId="0" xr:uid="{00000000-0006-0000-0200-000036030000}">
      <text>
        <r>
          <rPr>
            <sz val="10"/>
            <color rgb="FF000000"/>
            <rFont val="Arial"/>
            <scheme val="minor"/>
          </rPr>
          <t>72727178 e 72727387</t>
        </r>
      </text>
    </comment>
    <comment ref="AA20" authorId="0" shapeId="0" xr:uid="{00000000-0006-0000-0200-000037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B20" authorId="0" shapeId="0" xr:uid="{00000000-0006-0000-0200-000038030000}">
      <text>
        <r>
          <rPr>
            <sz val="10"/>
            <color rgb="FF000000"/>
            <rFont val="Arial"/>
            <scheme val="minor"/>
          </rPr>
          <t>72327919</t>
        </r>
      </text>
    </comment>
    <comment ref="AC20" authorId="0" shapeId="0" xr:uid="{00000000-0006-0000-0200-000039030000}">
      <text>
        <r>
          <rPr>
            <sz val="10"/>
            <color rgb="FF000000"/>
            <rFont val="Arial"/>
            <scheme val="minor"/>
          </rPr>
          <t>74069418</t>
        </r>
      </text>
    </comment>
    <comment ref="AD20" authorId="0" shapeId="0" xr:uid="{00000000-0006-0000-0200-00003A030000}">
      <text>
        <r>
          <rPr>
            <sz val="10"/>
            <color rgb="FF000000"/>
            <rFont val="Arial"/>
            <scheme val="minor"/>
          </rPr>
          <t>74534287 E  74534209</t>
        </r>
      </text>
    </comment>
    <comment ref="AE20" authorId="0" shapeId="0" xr:uid="{00000000-0006-0000-0200-00003B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F20" authorId="0" shapeId="0" xr:uid="{00000000-0006-0000-0200-00003C030000}">
      <text>
        <r>
          <rPr>
            <sz val="10"/>
            <color rgb="FF000000"/>
            <rFont val="Arial"/>
            <scheme val="minor"/>
          </rPr>
          <t>74373422</t>
        </r>
      </text>
    </comment>
    <comment ref="AG20" authorId="0" shapeId="0" xr:uid="{00000000-0006-0000-0200-00003D030000}">
      <text>
        <r>
          <rPr>
            <sz val="10"/>
            <color rgb="FF000000"/>
            <rFont val="Arial"/>
            <scheme val="minor"/>
          </rPr>
          <t>76067623</t>
        </r>
      </text>
    </comment>
    <comment ref="AH20" authorId="0" shapeId="0" xr:uid="{00000000-0006-0000-0200-00003E030000}">
      <text>
        <r>
          <rPr>
            <sz val="10"/>
            <color rgb="FF000000"/>
            <rFont val="Arial"/>
            <scheme val="minor"/>
          </rPr>
          <t>76896363 E 76896398</t>
        </r>
      </text>
    </comment>
    <comment ref="AI20" authorId="0" shapeId="0" xr:uid="{00000000-0006-0000-0200-00003F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J20" authorId="0" shapeId="0" xr:uid="{00000000-0006-0000-0200-000040030000}">
      <text>
        <r>
          <rPr>
            <sz val="10"/>
            <color rgb="FF000000"/>
            <rFont val="Arial"/>
            <scheme val="minor"/>
          </rPr>
          <t>76657652</t>
        </r>
      </text>
    </comment>
    <comment ref="AK20" authorId="0" shapeId="0" xr:uid="{00000000-0006-0000-0200-000041030000}">
      <text>
        <r>
          <rPr>
            <sz val="10"/>
            <color rgb="FF000000"/>
            <rFont val="Arial"/>
            <scheme val="minor"/>
          </rPr>
          <t>78569603</t>
        </r>
      </text>
    </comment>
    <comment ref="AL20" authorId="0" shapeId="0" xr:uid="{00000000-0006-0000-0200-000042030000}">
      <text>
        <r>
          <rPr>
            <sz val="10"/>
            <color rgb="FF000000"/>
            <rFont val="Arial"/>
            <scheme val="minor"/>
          </rPr>
          <t>79097876 e 79098200.</t>
        </r>
      </text>
    </comment>
    <comment ref="AM20" authorId="0" shapeId="0" xr:uid="{00000000-0006-0000-0200-000043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N20" authorId="0" shapeId="0" xr:uid="{00000000-0006-0000-0200-000044030000}">
      <text>
        <r>
          <rPr>
            <sz val="10"/>
            <color rgb="FF000000"/>
            <rFont val="Arial"/>
            <scheme val="minor"/>
          </rPr>
          <t>78303924</t>
        </r>
      </text>
    </comment>
    <comment ref="AO20" authorId="0" shapeId="0" xr:uid="{00000000-0006-0000-0200-000045030000}">
      <text>
        <r>
          <rPr>
            <sz val="10"/>
            <color rgb="FF000000"/>
            <rFont val="Arial"/>
            <scheme val="minor"/>
          </rPr>
          <t>80224823</t>
        </r>
      </text>
    </comment>
    <comment ref="AP20" authorId="0" shapeId="0" xr:uid="{00000000-0006-0000-0200-000046030000}">
      <text>
        <r>
          <rPr>
            <sz val="10"/>
            <color rgb="FF000000"/>
            <rFont val="Arial"/>
            <scheme val="minor"/>
          </rPr>
          <t>80965158 e 80965259</t>
        </r>
      </text>
    </comment>
    <comment ref="AS20" authorId="0" shapeId="0" xr:uid="{00000000-0006-0000-0200-000047030000}">
      <text>
        <r>
          <rPr>
            <sz val="10"/>
            <color rgb="FF000000"/>
            <rFont val="Arial"/>
            <scheme val="minor"/>
          </rPr>
          <t>82645578</t>
        </r>
      </text>
    </comment>
    <comment ref="AT20" authorId="0" shapeId="0" xr:uid="{00000000-0006-0000-0200-000048030000}">
      <text>
        <r>
          <rPr>
            <sz val="10"/>
            <color rgb="FF000000"/>
            <rFont val="Arial"/>
            <scheme val="minor"/>
          </rPr>
          <t xml:space="preserve">83202847
83203396
</t>
        </r>
      </text>
    </comment>
    <comment ref="AU20" authorId="0" shapeId="0" xr:uid="{00000000-0006-0000-0200-000049030000}">
      <text>
        <r>
          <rPr>
            <sz val="10"/>
            <color rgb="FF000000"/>
            <rFont val="Arial"/>
            <scheme val="minor"/>
          </rPr>
          <t>29 dias com o valor de R$ 1.064,50
1 dia com o valor de R$ 1.117,73</t>
        </r>
      </text>
    </comment>
    <comment ref="AV20" authorId="0" shapeId="0" xr:uid="{00000000-0006-0000-0200-00004A030000}">
      <text>
        <r>
          <rPr>
            <sz val="10"/>
            <color rgb="FF000000"/>
            <rFont val="Arial"/>
            <scheme val="minor"/>
          </rPr>
          <t>82909332</t>
        </r>
      </text>
    </comment>
    <comment ref="AW20" authorId="0" shapeId="0" xr:uid="{00000000-0006-0000-0200-00004B030000}">
      <text>
        <r>
          <rPr>
            <sz val="10"/>
            <color rgb="FF000000"/>
            <rFont val="Arial"/>
            <scheme val="minor"/>
          </rPr>
          <t>86370983</t>
        </r>
      </text>
    </comment>
    <comment ref="AX20" authorId="0" shapeId="0" xr:uid="{00000000-0006-0000-0200-00004C030000}">
      <text>
        <r>
          <rPr>
            <sz val="10"/>
            <color rgb="FF000000"/>
            <rFont val="Arial"/>
            <scheme val="minor"/>
          </rPr>
          <t>85741166
85741716</t>
        </r>
      </text>
    </comment>
    <comment ref="AY20" authorId="0" shapeId="0" xr:uid="{00000000-0006-0000-0200-00004D030000}">
      <text>
        <r>
          <rPr>
            <sz val="10"/>
            <color rgb="FF000000"/>
            <rFont val="Arial"/>
            <scheme val="minor"/>
          </rPr>
          <t>84460231</t>
        </r>
      </text>
    </comment>
    <comment ref="AZ20" authorId="0" shapeId="0" xr:uid="{00000000-0006-0000-0200-00004E030000}">
      <text>
        <r>
          <rPr>
            <sz val="10"/>
            <color rgb="FF000000"/>
            <rFont val="Arial"/>
            <scheme val="minor"/>
          </rPr>
          <t>85124889</t>
        </r>
      </text>
    </comment>
    <comment ref="BA20" authorId="0" shapeId="0" xr:uid="{00000000-0006-0000-0200-00004F030000}">
      <text>
        <r>
          <rPr>
            <sz val="10"/>
            <color rgb="FF000000"/>
            <rFont val="Arial"/>
            <scheme val="minor"/>
          </rPr>
          <t>84651651</t>
        </r>
      </text>
    </comment>
    <comment ref="BB20" authorId="0" shapeId="0" xr:uid="{00000000-0006-0000-0200-000050030000}">
      <text>
        <r>
          <rPr>
            <sz val="10"/>
            <color rgb="FF000000"/>
            <rFont val="Arial"/>
            <scheme val="minor"/>
          </rPr>
          <t>85741166
85741716</t>
        </r>
      </text>
    </comment>
    <comment ref="BC20" authorId="0" shapeId="0" xr:uid="{00000000-0006-0000-0200-000051030000}">
      <text>
        <r>
          <rPr>
            <sz val="10"/>
            <color rgb="FF000000"/>
            <rFont val="Arial"/>
            <scheme val="minor"/>
          </rPr>
          <t>84460231</t>
        </r>
      </text>
    </comment>
    <comment ref="BE20" authorId="0" shapeId="0" xr:uid="{00000000-0006-0000-0200-000052030000}">
      <text>
        <r>
          <rPr>
            <sz val="10"/>
            <color rgb="FF000000"/>
            <rFont val="Arial"/>
            <scheme val="minor"/>
          </rPr>
          <t>88825640</t>
        </r>
      </text>
    </comment>
    <comment ref="BG20" authorId="0" shapeId="0" xr:uid="{00000000-0006-0000-0200-000053030000}">
      <text>
        <r>
          <rPr>
            <sz val="10"/>
            <color rgb="FF000000"/>
            <rFont val="Arial"/>
            <scheme val="minor"/>
          </rPr>
          <t>84460231</t>
        </r>
      </text>
    </comment>
    <comment ref="BI20" authorId="0" shapeId="0" xr:uid="{00000000-0006-0000-0200-000054030000}">
      <text>
        <r>
          <rPr>
            <sz val="10"/>
            <color rgb="FF000000"/>
            <rFont val="Arial"/>
            <scheme val="minor"/>
          </rPr>
          <t>90904490</t>
        </r>
      </text>
    </comment>
    <comment ref="BJ20" authorId="0" shapeId="0" xr:uid="{00000000-0006-0000-0200-000055030000}">
      <text>
        <r>
          <rPr>
            <sz val="10"/>
            <color rgb="FF000000"/>
            <rFont val="Arial"/>
            <scheme val="minor"/>
          </rPr>
          <t>90904490</t>
        </r>
      </text>
    </comment>
    <comment ref="D21" authorId="0" shapeId="0" xr:uid="{00000000-0006-0000-0200-000056030000}">
      <text>
        <r>
          <rPr>
            <sz val="10"/>
            <color rgb="FF000000"/>
            <rFont val="Arial"/>
            <scheme val="minor"/>
          </rPr>
          <t>73033502</t>
        </r>
      </text>
    </comment>
    <comment ref="E21" authorId="0" shapeId="0" xr:uid="{00000000-0006-0000-0200-000057030000}">
      <text>
        <r>
          <rPr>
            <sz val="10"/>
            <color rgb="FF000000"/>
            <rFont val="Arial"/>
            <scheme val="minor"/>
          </rPr>
          <t>71348251</t>
        </r>
      </text>
    </comment>
    <comment ref="F21" authorId="0" shapeId="0" xr:uid="{00000000-0006-0000-0200-000058030000}">
      <text>
        <r>
          <rPr>
            <sz val="10"/>
            <color rgb="FF000000"/>
            <rFont val="Arial"/>
            <scheme val="minor"/>
          </rPr>
          <t>77694669</t>
        </r>
      </text>
    </comment>
    <comment ref="G21" authorId="0" shapeId="0" xr:uid="{00000000-0006-0000-0200-000059030000}">
      <text>
        <r>
          <rPr>
            <sz val="10"/>
            <color rgb="FF000000"/>
            <rFont val="Arial"/>
            <scheme val="minor"/>
          </rPr>
          <t>73033502</t>
        </r>
      </text>
    </comment>
    <comment ref="H21" authorId="0" shapeId="0" xr:uid="{00000000-0006-0000-0200-00005A03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J21" authorId="0" shapeId="0" xr:uid="{00000000-0006-0000-0200-00005B030000}">
      <text>
        <r>
          <rPr>
            <sz val="10"/>
            <color rgb="FF000000"/>
            <rFont val="Arial"/>
            <scheme val="minor"/>
          </rPr>
          <t>CLÁUSULA NONA: CONDIÇÕES DE PAGAMENTO
O CONTRATANTE deverá pagar à CONTRATADA o valor total de R$ 4.627.106,00 (quatro milhões,seiscentos e vinte e sete mil,cento e seis reais) , à vista para os itens de subscrição de licença (itens 1, 2, 3 e 4); sob demanda, para o item de treinamento (item 5) e sob demanda, para o serviço previsto no item 6. diretamente na conta corrente nº 61102-6 , agência 2219-5, de titularidade da CONTRATADA, junto à instituição financeira contratada pelo Estado.</t>
        </r>
      </text>
    </comment>
    <comment ref="AA21" authorId="0" shapeId="0" xr:uid="{00000000-0006-0000-0200-00005C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B21" authorId="0" shapeId="0" xr:uid="{00000000-0006-0000-0200-00005D030000}">
      <text>
        <r>
          <rPr>
            <sz val="10"/>
            <color rgb="FF000000"/>
            <rFont val="Arial"/>
            <scheme val="minor"/>
          </rPr>
          <t>73031122 (EMPENHO ORIGINAL)</t>
        </r>
      </text>
    </comment>
    <comment ref="AE21" authorId="0" shapeId="0" xr:uid="{00000000-0006-0000-0200-00005E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I21" authorId="0" shapeId="0" xr:uid="{00000000-0006-0000-0200-00005F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M21" authorId="0" shapeId="0" xr:uid="{00000000-0006-0000-0200-000060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Q21" authorId="0" shapeId="0" xr:uid="{00000000-0006-0000-0200-000061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S21" authorId="0" shapeId="0" xr:uid="{00000000-0006-0000-0200-000062030000}">
      <text>
        <r>
          <rPr>
            <sz val="10"/>
            <color rgb="FF000000"/>
            <rFont val="Arial"/>
            <scheme val="minor"/>
          </rPr>
          <t>84591849
84592813</t>
        </r>
      </text>
    </comment>
    <comment ref="AT21" authorId="0" shapeId="0" xr:uid="{00000000-0006-0000-0200-000063030000}">
      <text>
        <r>
          <rPr>
            <sz val="10"/>
            <color rgb="FF000000"/>
            <rFont val="Arial"/>
            <scheme val="minor"/>
          </rPr>
          <t xml:space="preserve">85349415
</t>
        </r>
      </text>
    </comment>
    <comment ref="AU21" authorId="0" shapeId="0" xr:uid="{00000000-0006-0000-0200-000064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W21" authorId="0" shapeId="0" xr:uid="{00000000-0006-0000-0200-000065030000}">
      <text>
        <r>
          <rPr>
            <sz val="10"/>
            <color rgb="FF000000"/>
            <rFont val="Arial"/>
            <scheme val="minor"/>
          </rPr>
          <t xml:space="preserve">86598447
</t>
        </r>
      </text>
    </comment>
    <comment ref="AX21" authorId="0" shapeId="0" xr:uid="{00000000-0006-0000-0200-000066030000}">
      <text>
        <r>
          <rPr>
            <sz val="10"/>
            <color rgb="FF000000"/>
            <rFont val="Arial"/>
            <scheme val="minor"/>
          </rPr>
          <t xml:space="preserve">86839763
</t>
        </r>
      </text>
    </comment>
    <comment ref="AY21" authorId="0" shapeId="0" xr:uid="{00000000-0006-0000-0200-000067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Z21" authorId="0" shapeId="0" xr:uid="{00000000-0006-0000-0200-000068030000}">
      <text>
        <r>
          <rPr>
            <sz val="10"/>
            <color rgb="FF000000"/>
            <rFont val="Arial"/>
            <scheme val="minor"/>
          </rPr>
          <t>85125147</t>
        </r>
      </text>
    </comment>
    <comment ref="BA21" authorId="0" shapeId="0" xr:uid="{00000000-0006-0000-0200-000069030000}">
      <text>
        <r>
          <rPr>
            <sz val="10"/>
            <color rgb="FF000000"/>
            <rFont val="Arial"/>
            <scheme val="minor"/>
          </rPr>
          <t>89791908</t>
        </r>
      </text>
    </comment>
    <comment ref="BB21" authorId="0" shapeId="0" xr:uid="{00000000-0006-0000-0200-00006A030000}">
      <text>
        <r>
          <rPr>
            <sz val="10"/>
            <color rgb="FF000000"/>
            <rFont val="Arial"/>
            <scheme val="minor"/>
          </rPr>
          <t>90449054</t>
        </r>
      </text>
    </comment>
    <comment ref="BC21" authorId="0" shapeId="0" xr:uid="{00000000-0006-0000-0200-00006B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BD21" authorId="0" shapeId="0" xr:uid="{00000000-0006-0000-0200-00006C030000}">
      <text>
        <r>
          <rPr>
            <sz val="10"/>
            <color rgb="FF000000"/>
            <rFont val="Arial"/>
            <scheme val="minor"/>
          </rPr>
          <t>85125147</t>
        </r>
      </text>
    </comment>
    <comment ref="BE21" authorId="0" shapeId="0" xr:uid="{00000000-0006-0000-0200-00006D030000}">
      <text>
        <r>
          <rPr>
            <sz val="10"/>
            <color rgb="FF000000"/>
            <rFont val="Arial"/>
            <scheme val="minor"/>
          </rPr>
          <t>90281151</t>
        </r>
      </text>
    </comment>
    <comment ref="BF21" authorId="0" shapeId="0" xr:uid="{00000000-0006-0000-0200-00006E030000}">
      <text>
        <r>
          <rPr>
            <sz val="10"/>
            <color rgb="FF000000"/>
            <rFont val="Arial"/>
            <scheme val="minor"/>
          </rPr>
          <t>90512406</t>
        </r>
      </text>
    </comment>
    <comment ref="BG21" authorId="0" shapeId="0" xr:uid="{00000000-0006-0000-0200-00006F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BH21" authorId="0" shapeId="0" xr:uid="{00000000-0006-0000-0200-000070030000}">
      <text>
        <r>
          <rPr>
            <sz val="10"/>
            <color rgb="FF000000"/>
            <rFont val="Arial"/>
            <scheme val="minor"/>
          </rPr>
          <t>85125147</t>
        </r>
      </text>
    </comment>
    <comment ref="BK21" authorId="0" shapeId="0" xr:uid="{00000000-0006-0000-0200-000071030000}">
      <text>
        <r>
          <rPr>
            <sz val="10"/>
            <color rgb="FF000000"/>
            <rFont val="Arial"/>
            <scheme val="minor"/>
          </rPr>
          <t>90539916</t>
        </r>
      </text>
    </comment>
    <comment ref="BN21" authorId="0" shapeId="0" xr:uid="{00000000-0006-0000-0200-000072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E22" authorId="0" shapeId="0" xr:uid="{00000000-0006-0000-0200-000073030000}">
      <text>
        <r>
          <rPr>
            <sz val="10"/>
            <color rgb="FF000000"/>
            <rFont val="Arial"/>
            <scheme val="minor"/>
          </rPr>
          <t xml:space="preserve">83691478
</t>
        </r>
      </text>
    </comment>
    <comment ref="F22" authorId="0" shapeId="0" xr:uid="{00000000-0006-0000-0200-000074030000}">
      <text>
        <r>
          <rPr>
            <sz val="10"/>
            <color rgb="FF000000"/>
            <rFont val="Arial"/>
            <scheme val="minor"/>
          </rPr>
          <t xml:space="preserve">83500618
</t>
        </r>
      </text>
    </comment>
    <comment ref="AV22" authorId="0" shapeId="0" xr:uid="{00000000-0006-0000-0200-000075030000}">
      <text>
        <r>
          <rPr>
            <sz val="10"/>
            <color rgb="FF000000"/>
            <rFont val="Arial"/>
            <scheme val="minor"/>
          </rPr>
          <t>83250521</t>
        </r>
      </text>
    </comment>
    <comment ref="AZ22" authorId="0" shapeId="0" xr:uid="{00000000-0006-0000-0200-000076030000}">
      <text>
        <r>
          <rPr>
            <sz val="10"/>
            <color rgb="FF000000"/>
            <rFont val="Arial"/>
            <scheme val="minor"/>
          </rPr>
          <t>85131800</t>
        </r>
      </text>
    </comment>
    <comment ref="BA22" authorId="0" shapeId="0" xr:uid="{00000000-0006-0000-0200-000077030000}">
      <text>
        <r>
          <rPr>
            <sz val="10"/>
            <color rgb="FF000000"/>
            <rFont val="Arial"/>
            <scheme val="minor"/>
          </rPr>
          <t>90358441</t>
        </r>
      </text>
    </comment>
    <comment ref="BB22" authorId="0" shapeId="0" xr:uid="{00000000-0006-0000-0200-000078030000}">
      <text>
        <r>
          <rPr>
            <sz val="10"/>
            <color rgb="FF000000"/>
            <rFont val="Arial"/>
            <scheme val="minor"/>
          </rPr>
          <t>90515188</t>
        </r>
      </text>
    </comment>
    <comment ref="BD22" authorId="0" shapeId="0" xr:uid="{00000000-0006-0000-0200-000079030000}">
      <text>
        <r>
          <rPr>
            <sz val="10"/>
            <color rgb="FF000000"/>
            <rFont val="Arial"/>
            <scheme val="minor"/>
          </rPr>
          <t>85131800</t>
        </r>
      </text>
    </comment>
    <comment ref="BE22" authorId="0" shapeId="0" xr:uid="{00000000-0006-0000-0200-00007A030000}">
      <text>
        <r>
          <rPr>
            <sz val="10"/>
            <color rgb="FF000000"/>
            <rFont val="Arial"/>
            <scheme val="minor"/>
          </rPr>
          <t>90363200</t>
        </r>
      </text>
    </comment>
    <comment ref="BF22" authorId="0" shapeId="0" xr:uid="{00000000-0006-0000-0200-00007B030000}">
      <text>
        <r>
          <rPr>
            <sz val="10"/>
            <color rgb="FF000000"/>
            <rFont val="Arial"/>
            <scheme val="minor"/>
          </rPr>
          <t>90429618</t>
        </r>
      </text>
    </comment>
    <comment ref="BH22" authorId="0" shapeId="0" xr:uid="{00000000-0006-0000-0200-00007C030000}">
      <text>
        <r>
          <rPr>
            <sz val="10"/>
            <color rgb="FF000000"/>
            <rFont val="Arial"/>
            <scheme val="minor"/>
          </rPr>
          <t>85131800</t>
        </r>
      </text>
    </comment>
    <comment ref="BI22" authorId="0" shapeId="0" xr:uid="{00000000-0006-0000-0200-00007D030000}">
      <text>
        <r>
          <rPr>
            <sz val="10"/>
            <color rgb="FF000000"/>
            <rFont val="Arial"/>
            <scheme val="minor"/>
          </rPr>
          <t>90695209</t>
        </r>
      </text>
    </comment>
    <comment ref="BJ22" authorId="0" shapeId="0" xr:uid="{00000000-0006-0000-0200-00007E03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BK22" authorId="0" shapeId="0" xr:uid="{00000000-0006-0000-0200-00007F030000}">
      <text>
        <r>
          <rPr>
            <sz val="10"/>
            <color rgb="FF000000"/>
            <rFont val="Arial"/>
            <scheme val="minor"/>
          </rPr>
          <t>90538178</t>
        </r>
      </text>
    </comment>
    <comment ref="D23" authorId="0" shapeId="0" xr:uid="{00000000-0006-0000-0200-000080030000}">
      <text>
        <r>
          <rPr>
            <sz val="10"/>
            <color rgb="FF000000"/>
            <rFont val="Arial"/>
            <scheme val="minor"/>
          </rPr>
          <t>56541071</t>
        </r>
      </text>
    </comment>
    <comment ref="E23" authorId="0" shapeId="0" xr:uid="{00000000-0006-0000-0200-000081030000}">
      <text>
        <r>
          <rPr>
            <sz val="10"/>
            <color rgb="FF000000"/>
            <rFont val="Arial"/>
            <scheme val="minor"/>
          </rPr>
          <t>56893927</t>
        </r>
      </text>
    </comment>
    <comment ref="F23" authorId="0" shapeId="0" xr:uid="{00000000-0006-0000-0200-000082030000}">
      <text>
        <r>
          <rPr>
            <sz val="10"/>
            <color rgb="FF000000"/>
            <rFont val="Arial"/>
            <scheme val="minor"/>
          </rPr>
          <t>56647158</t>
        </r>
      </text>
    </comment>
    <comment ref="G23" authorId="0" shapeId="0" xr:uid="{00000000-0006-0000-0200-000083030000}">
      <text>
        <r>
          <rPr>
            <sz val="10"/>
            <color rgb="FF000000"/>
            <rFont val="Arial"/>
            <scheme val="minor"/>
          </rPr>
          <t xml:space="preserve">56541071
</t>
        </r>
      </text>
    </comment>
    <comment ref="H23" authorId="0" shapeId="0" xr:uid="{00000000-0006-0000-0200-000084030000}">
      <text>
        <r>
          <rPr>
            <sz val="10"/>
            <color rgb="FF000000"/>
            <rFont val="Arial"/>
            <scheme val="minor"/>
          </rPr>
          <t>CONTRATO DE 24 MESES</t>
        </r>
      </text>
    </comment>
    <comment ref="I23" authorId="0" shapeId="0" xr:uid="{00000000-0006-0000-0200-000085030000}">
      <text>
        <r>
          <rPr>
            <sz val="10"/>
            <color rgb="FF000000"/>
            <rFont val="Arial"/>
            <scheme val="minor"/>
          </rPr>
          <t>65887356 (TERMO DE APOSTILAMENTO)</t>
        </r>
      </text>
    </comment>
    <comment ref="J23" authorId="0" shapeId="0" xr:uid="{00000000-0006-0000-0200-000086030000}">
      <text>
        <r>
          <rPr>
            <sz val="10"/>
            <color rgb="FF000000"/>
            <rFont val="Arial"/>
            <scheme val="minor"/>
          </rPr>
          <t xml:space="preserve">65887356 (TERMO DE APOSTILAMENTO CCT) e 65042703 (DETALHAMENTO DO VALOR DA PARCELA)
</t>
        </r>
      </text>
    </comment>
    <comment ref="O23" authorId="0" shapeId="0" xr:uid="{00000000-0006-0000-0200-000087030000}">
      <text>
        <r>
          <rPr>
            <sz val="10"/>
            <color rgb="FF000000"/>
            <rFont val="Arial"/>
            <scheme val="minor"/>
          </rPr>
          <t>67274749</t>
        </r>
      </text>
    </comment>
    <comment ref="P23" authorId="0" shapeId="0" xr:uid="{00000000-0006-0000-0200-000088030000}">
      <text>
        <r>
          <rPr>
            <sz val="10"/>
            <color rgb="FF000000"/>
            <rFont val="Arial"/>
            <scheme val="minor"/>
          </rPr>
          <t>67551495 (R$141.775,31) - 67837847 (ANULAÇÃO DE EMPENHO DE R$100.000,00) - 68135609 (REFORÇO DE EMPENHO DE R$100.000,00)</t>
        </r>
      </text>
    </comment>
    <comment ref="Q23" authorId="0" shapeId="0" xr:uid="{00000000-0006-0000-0200-000089030000}">
      <text>
        <r>
          <rPr>
            <sz val="10"/>
            <color rgb="FF000000"/>
            <rFont val="Arial"/>
            <scheme val="minor"/>
          </rPr>
          <t>70997805</t>
        </r>
      </text>
    </comment>
    <comment ref="R23" authorId="0" shapeId="0" xr:uid="{00000000-0006-0000-0200-00008A030000}">
      <text>
        <r>
          <rPr>
            <sz val="10"/>
            <color rgb="FF000000"/>
            <rFont val="Arial"/>
            <scheme val="minor"/>
          </rPr>
          <t>71633028</t>
        </r>
      </text>
    </comment>
    <comment ref="S23" authorId="0" shapeId="0" xr:uid="{00000000-0006-0000-0200-00008B030000}">
      <text>
        <r>
          <rPr>
            <sz val="10"/>
            <color rgb="FF000000"/>
            <rFont val="Arial"/>
            <scheme val="minor"/>
          </rPr>
          <t>67274749</t>
        </r>
      </text>
    </comment>
    <comment ref="T23" authorId="0" shapeId="0" xr:uid="{00000000-0006-0000-0200-00008C030000}">
      <text>
        <r>
          <rPr>
            <sz val="10"/>
            <color rgb="FF000000"/>
            <rFont val="Arial"/>
            <scheme val="minor"/>
          </rPr>
          <t>69135287</t>
        </r>
      </text>
    </comment>
    <comment ref="U23" authorId="0" shapeId="0" xr:uid="{00000000-0006-0000-0200-00008D030000}">
      <text>
        <r>
          <rPr>
            <sz val="10"/>
            <color rgb="FF000000"/>
            <rFont val="Arial"/>
            <scheme val="minor"/>
          </rPr>
          <t>71243708</t>
        </r>
      </text>
    </comment>
    <comment ref="V23" authorId="0" shapeId="0" xr:uid="{00000000-0006-0000-0200-00008E030000}">
      <text>
        <r>
          <rPr>
            <sz val="10"/>
            <color rgb="FF000000"/>
            <rFont val="Arial"/>
            <scheme val="minor"/>
          </rPr>
          <t>72328717</t>
        </r>
      </text>
    </comment>
    <comment ref="W23" authorId="0" shapeId="0" xr:uid="{00000000-0006-0000-0200-00008F030000}">
      <text>
        <r>
          <rPr>
            <sz val="10"/>
            <color rgb="FF000000"/>
            <rFont val="Arial"/>
            <scheme val="minor"/>
          </rPr>
          <t>67274749</t>
        </r>
      </text>
    </comment>
    <comment ref="X23" authorId="0" shapeId="0" xr:uid="{00000000-0006-0000-0200-000090030000}">
      <text>
        <r>
          <rPr>
            <sz val="10"/>
            <color rgb="FF000000"/>
            <rFont val="Arial"/>
            <scheme val="minor"/>
          </rPr>
          <t>70304777</t>
        </r>
      </text>
    </comment>
    <comment ref="Y23" authorId="0" shapeId="0" xr:uid="{00000000-0006-0000-0200-000091030000}">
      <text>
        <r>
          <rPr>
            <sz val="10"/>
            <color rgb="FF000000"/>
            <rFont val="Arial"/>
            <scheme val="minor"/>
          </rPr>
          <t>74119218</t>
        </r>
      </text>
    </comment>
    <comment ref="Z23" authorId="0" shapeId="0" xr:uid="{00000000-0006-0000-0200-000092030000}">
      <text>
        <r>
          <rPr>
            <sz val="10"/>
            <color rgb="FF000000"/>
            <rFont val="Arial"/>
            <scheme val="minor"/>
          </rPr>
          <t>74179937</t>
        </r>
      </text>
    </comment>
    <comment ref="AA23" authorId="0" shapeId="0" xr:uid="{00000000-0006-0000-0200-000093030000}">
      <text>
        <r>
          <rPr>
            <sz val="10"/>
            <color rgb="FF000000"/>
            <rFont val="Arial"/>
            <scheme val="minor"/>
          </rPr>
          <t>72417972</t>
        </r>
      </text>
    </comment>
    <comment ref="AB23" authorId="0" shapeId="0" xr:uid="{00000000-0006-0000-0200-000094030000}">
      <text>
        <r>
          <rPr>
            <sz val="10"/>
            <color rgb="FF000000"/>
            <rFont val="Arial"/>
            <scheme val="minor"/>
          </rPr>
          <t>72732316</t>
        </r>
      </text>
    </comment>
    <comment ref="AC23" authorId="0" shapeId="0" xr:uid="{00000000-0006-0000-0200-000095030000}">
      <text>
        <r>
          <rPr>
            <sz val="10"/>
            <color rgb="FF000000"/>
            <rFont val="Arial"/>
            <scheme val="minor"/>
          </rPr>
          <t>76299304</t>
        </r>
      </text>
    </comment>
    <comment ref="AD23" authorId="0" shapeId="0" xr:uid="{00000000-0006-0000-0200-000096030000}">
      <text>
        <r>
          <rPr>
            <sz val="10"/>
            <color rgb="FF000000"/>
            <rFont val="Arial"/>
            <scheme val="minor"/>
          </rPr>
          <t>77099076</t>
        </r>
      </text>
    </comment>
    <comment ref="AE23" authorId="0" shapeId="0" xr:uid="{00000000-0006-0000-0200-000097030000}">
      <text>
        <r>
          <rPr>
            <sz val="10"/>
            <color rgb="FF000000"/>
            <rFont val="Arial"/>
            <scheme val="minor"/>
          </rPr>
          <t>72417972</t>
        </r>
      </text>
    </comment>
    <comment ref="AF23" authorId="0" shapeId="0" xr:uid="{00000000-0006-0000-0200-000098030000}">
      <text>
        <r>
          <rPr>
            <sz val="10"/>
            <color rgb="FF000000"/>
            <rFont val="Arial"/>
            <scheme val="minor"/>
          </rPr>
          <t>74380133</t>
        </r>
      </text>
    </comment>
    <comment ref="AG23" authorId="0" shapeId="0" xr:uid="{00000000-0006-0000-0200-000099030000}">
      <text>
        <r>
          <rPr>
            <sz val="10"/>
            <color rgb="FF000000"/>
            <rFont val="Arial"/>
            <scheme val="minor"/>
          </rPr>
          <t>79726706</t>
        </r>
      </text>
    </comment>
    <comment ref="AJ23" authorId="0" shapeId="0" xr:uid="{00000000-0006-0000-0200-00009A030000}">
      <text>
        <r>
          <rPr>
            <sz val="10"/>
            <color rgb="FF000000"/>
            <rFont val="Arial"/>
            <scheme val="minor"/>
          </rPr>
          <t>76695392</t>
        </r>
      </text>
    </comment>
    <comment ref="AK23" authorId="0" shapeId="0" xr:uid="{00000000-0006-0000-0200-00009B030000}">
      <text>
        <r>
          <rPr>
            <sz val="10"/>
            <color rgb="FF000000"/>
            <rFont val="Arial"/>
            <scheme val="minor"/>
          </rPr>
          <t>81780514</t>
        </r>
      </text>
    </comment>
    <comment ref="AL23" authorId="0" shapeId="0" xr:uid="{00000000-0006-0000-0200-00009C03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AN23" authorId="0" shapeId="0" xr:uid="{00000000-0006-0000-0200-00009D030000}">
      <text>
        <r>
          <rPr>
            <sz val="10"/>
            <color rgb="FF000000"/>
            <rFont val="Arial"/>
            <scheme val="minor"/>
          </rPr>
          <t>76695392 + 76698117</t>
        </r>
      </text>
    </comment>
    <comment ref="AO23" authorId="0" shapeId="0" xr:uid="{00000000-0006-0000-0200-00009E030000}">
      <text>
        <r>
          <rPr>
            <sz val="10"/>
            <color rgb="FF000000"/>
            <rFont val="Arial"/>
            <scheme val="minor"/>
          </rPr>
          <t>83445827 e 83503892</t>
        </r>
      </text>
    </comment>
    <comment ref="AP23" authorId="0" shapeId="0" xr:uid="{00000000-0006-0000-0200-00009F030000}">
      <text>
        <r>
          <rPr>
            <sz val="10"/>
            <color rgb="FF000000"/>
            <rFont val="Arial"/>
            <scheme val="minor"/>
          </rPr>
          <t>84416723</t>
        </r>
      </text>
    </comment>
    <comment ref="AQ23" authorId="0" shapeId="0" xr:uid="{00000000-0006-0000-0200-0000A0030000}">
      <text>
        <r>
          <rPr>
            <sz val="10"/>
            <color rgb="FF000000"/>
            <rFont val="Arial"/>
            <scheme val="minor"/>
          </rPr>
          <t>72417972</t>
        </r>
      </text>
    </comment>
    <comment ref="AR23" authorId="0" shapeId="0" xr:uid="{00000000-0006-0000-0200-0000A1030000}">
      <text>
        <r>
          <rPr>
            <sz val="10"/>
            <color rgb="FF000000"/>
            <rFont val="Arial"/>
            <scheme val="minor"/>
          </rPr>
          <t xml:space="preserve">79797550 (NOVO EMPENHO ORIGINAL) 
R$ 140.667,65 
+
79796456 (REFORÇO DE EMPENHO)
R$ 6.435,92
</t>
        </r>
      </text>
    </comment>
    <comment ref="AS23" authorId="0" shapeId="0" xr:uid="{00000000-0006-0000-0200-0000A2030000}">
      <text>
        <r>
          <rPr>
            <sz val="10"/>
            <color rgb="FF000000"/>
            <rFont val="Arial"/>
            <scheme val="minor"/>
          </rPr>
          <t>86901663</t>
        </r>
      </text>
    </comment>
    <comment ref="AT23" authorId="0" shapeId="0" xr:uid="{00000000-0006-0000-0200-0000A3030000}">
      <text>
        <r>
          <rPr>
            <sz val="10"/>
            <color rgb="FF000000"/>
            <rFont val="Arial"/>
            <scheme val="minor"/>
          </rPr>
          <t>87045010</t>
        </r>
      </text>
    </comment>
    <comment ref="AV23" authorId="0" shapeId="0" xr:uid="{00000000-0006-0000-0200-0000A4030000}">
      <text>
        <r>
          <rPr>
            <sz val="10"/>
            <color rgb="FF000000"/>
            <rFont val="Arial"/>
            <scheme val="minor"/>
          </rPr>
          <t>82439142</t>
        </r>
      </text>
    </comment>
    <comment ref="AW23" authorId="0" shapeId="0" xr:uid="{00000000-0006-0000-0200-0000A5030000}">
      <text>
        <r>
          <rPr>
            <sz val="10"/>
            <color rgb="FF000000"/>
            <rFont val="Arial"/>
            <scheme val="minor"/>
          </rPr>
          <t>Aguardando NL - SEI-120001/004614/2024</t>
        </r>
      </text>
    </comment>
    <comment ref="AX23" authorId="0" shapeId="0" xr:uid="{00000000-0006-0000-0200-0000A6030000}">
      <text>
        <r>
          <rPr>
            <sz val="10"/>
            <color rgb="FF000000"/>
            <rFont val="Arial"/>
            <scheme val="minor"/>
          </rPr>
          <t xml:space="preserve">Aguardando OB - SEI-120001/004614/2024
</t>
        </r>
      </text>
    </comment>
    <comment ref="AZ23" authorId="0" shapeId="0" xr:uid="{00000000-0006-0000-0200-0000A7030000}">
      <text>
        <r>
          <rPr>
            <sz val="10"/>
            <color rgb="FF000000"/>
            <rFont val="Arial"/>
            <scheme val="minor"/>
          </rPr>
          <t>82439142</t>
        </r>
      </text>
    </comment>
    <comment ref="BA23" authorId="0" shapeId="0" xr:uid="{00000000-0006-0000-0200-0000A8030000}">
      <text>
        <r>
          <rPr>
            <sz val="10"/>
            <color rgb="FF000000"/>
            <rFont val="Arial"/>
            <scheme val="minor"/>
          </rPr>
          <t>Aguardando NL - SEI-120001/004606/2024</t>
        </r>
      </text>
    </comment>
    <comment ref="BB23" authorId="0" shapeId="0" xr:uid="{00000000-0006-0000-0200-0000A9030000}">
      <text>
        <r>
          <rPr>
            <sz val="10"/>
            <color rgb="FF000000"/>
            <rFont val="Arial"/>
            <scheme val="minor"/>
          </rPr>
          <t xml:space="preserve">Aguardando OB - SEI-120001/004606/2024
</t>
        </r>
      </text>
    </comment>
    <comment ref="BD23" authorId="0" shapeId="0" xr:uid="{00000000-0006-0000-0200-0000AA030000}">
      <text>
        <r>
          <rPr>
            <sz val="10"/>
            <color rgb="FF000000"/>
            <rFont val="Arial"/>
            <scheme val="minor"/>
          </rPr>
          <t>82439142</t>
        </r>
      </text>
    </comment>
    <comment ref="BE23" authorId="0" shapeId="0" xr:uid="{00000000-0006-0000-0200-0000AB030000}">
      <text>
        <r>
          <rPr>
            <sz val="10"/>
            <color rgb="FF000000"/>
            <rFont val="Arial"/>
            <scheme val="minor"/>
          </rPr>
          <t>Aguardando NL - SEI-120001/004607/2024</t>
        </r>
      </text>
    </comment>
    <comment ref="BF23" authorId="0" shapeId="0" xr:uid="{00000000-0006-0000-0200-0000AC030000}">
      <text>
        <r>
          <rPr>
            <sz val="10"/>
            <color rgb="FF000000"/>
            <rFont val="Arial"/>
            <scheme val="minor"/>
          </rPr>
          <t>Aguardando OB - SEI-120001/004607/2024</t>
        </r>
      </text>
    </comment>
    <comment ref="BH23" authorId="0" shapeId="0" xr:uid="{00000000-0006-0000-0200-0000AD030000}">
      <text>
        <r>
          <rPr>
            <sz val="10"/>
            <color rgb="FF000000"/>
            <rFont val="Arial"/>
            <scheme val="minor"/>
          </rPr>
          <t xml:space="preserve">82439142 + 82439579 (Original) </t>
        </r>
      </text>
    </comment>
    <comment ref="BI23" authorId="0" shapeId="0" xr:uid="{00000000-0006-0000-0200-0000AE030000}">
      <text>
        <r>
          <rPr>
            <sz val="10"/>
            <color rgb="FF000000"/>
            <rFont val="Arial"/>
            <scheme val="minor"/>
          </rPr>
          <t>Aguardando NL - SEI-120001/004605/2024</t>
        </r>
      </text>
    </comment>
    <comment ref="BJ23" authorId="0" shapeId="0" xr:uid="{00000000-0006-0000-0200-0000AF030000}">
      <text>
        <r>
          <rPr>
            <sz val="10"/>
            <color rgb="FF000000"/>
            <rFont val="Arial"/>
            <scheme val="minor"/>
          </rPr>
          <t>Aguardando OB - SEI-120001/004605/2024</t>
        </r>
      </text>
    </comment>
    <comment ref="G24" authorId="0" shapeId="0" xr:uid="{00000000-0006-0000-0200-0000B0030000}">
      <text>
        <r>
          <rPr>
            <sz val="10"/>
            <color rgb="FF000000"/>
            <rFont val="Arial"/>
            <scheme val="minor"/>
          </rPr>
          <t>71932192</t>
        </r>
      </text>
    </comment>
    <comment ref="H24" authorId="0" shapeId="0" xr:uid="{00000000-0006-0000-0200-0000B1030000}">
      <text>
        <r>
          <rPr>
            <sz val="10"/>
            <color rgb="FF000000"/>
            <rFont val="Arial"/>
            <scheme val="minor"/>
          </rPr>
          <t xml:space="preserve">CONTRATO ORIGINAL DE 12 MESES + ATIVIO DE PRAZO, DE 180 DIAS (6 MESES)
</t>
        </r>
      </text>
    </comment>
    <comment ref="O24" authorId="0" shapeId="0" xr:uid="{00000000-0006-0000-0200-0000B2030000}">
      <text>
        <r>
          <rPr>
            <sz val="10"/>
            <color rgb="FF000000"/>
            <rFont val="Arial"/>
            <scheme val="minor"/>
          </rPr>
          <t>68066956</t>
        </r>
      </text>
    </comment>
    <comment ref="P24" authorId="0" shapeId="0" xr:uid="{00000000-0006-0000-0200-0000B3030000}">
      <text>
        <r>
          <rPr>
            <sz val="10"/>
            <color rgb="FF000000"/>
            <rFont val="Arial"/>
            <scheme val="minor"/>
          </rPr>
          <t>P6</t>
        </r>
      </text>
    </comment>
    <comment ref="S24" authorId="0" shapeId="0" xr:uid="{00000000-0006-0000-0200-0000B4030000}">
      <text>
        <r>
          <rPr>
            <sz val="10"/>
            <color rgb="FF000000"/>
            <rFont val="Arial"/>
            <scheme val="minor"/>
          </rPr>
          <t>Não haverá produto</t>
        </r>
      </text>
    </comment>
    <comment ref="W24" authorId="0" shapeId="0" xr:uid="{00000000-0006-0000-0200-0000B5030000}">
      <text>
        <r>
          <rPr>
            <sz val="10"/>
            <color rgb="FF000000"/>
            <rFont val="Arial"/>
            <scheme val="minor"/>
          </rPr>
          <t>P9</t>
        </r>
      </text>
    </comment>
    <comment ref="AA24" authorId="0" shapeId="0" xr:uid="{00000000-0006-0000-0200-0000B6030000}">
      <text>
        <r>
          <rPr>
            <sz val="10"/>
            <color rgb="FF000000"/>
            <rFont val="Arial"/>
            <scheme val="minor"/>
          </rPr>
          <t>P11</t>
        </r>
      </text>
    </comment>
    <comment ref="AB24" authorId="0" shapeId="0" xr:uid="{00000000-0006-0000-0200-0000B7030000}">
      <text>
        <r>
          <rPr>
            <sz val="10"/>
            <color rgb="FF000000"/>
            <rFont val="Arial"/>
            <scheme val="minor"/>
          </rPr>
          <t>73766276</t>
        </r>
      </text>
    </comment>
    <comment ref="AC24" authorId="0" shapeId="0" xr:uid="{00000000-0006-0000-0200-0000B8030000}">
      <text>
        <r>
          <rPr>
            <sz val="10"/>
            <color rgb="FF000000"/>
            <rFont val="Arial"/>
            <scheme val="minor"/>
          </rPr>
          <t>72646471</t>
        </r>
      </text>
    </comment>
    <comment ref="AD24" authorId="0" shapeId="0" xr:uid="{00000000-0006-0000-0200-0000B9030000}">
      <text>
        <r>
          <rPr>
            <sz val="10"/>
            <color rgb="FF000000"/>
            <rFont val="Arial"/>
            <scheme val="minor"/>
          </rPr>
          <t>77460820</t>
        </r>
      </text>
    </comment>
    <comment ref="AE24" authorId="0" shapeId="0" xr:uid="{00000000-0006-0000-0200-0000BA030000}">
      <text>
        <r>
          <rPr>
            <sz val="10"/>
            <color rgb="FF000000"/>
            <rFont val="Arial"/>
            <scheme val="minor"/>
          </rPr>
          <t>8,79% (P07) + 9,34% (P08) + 9,34% (P10)
27,47% (P12) = R$ 30.802,45
(P12) - 27,47% (P12) = R$ 81.328,80
*Valor Estimado, aguardando cálculo da SUBLOG</t>
        </r>
      </text>
    </comment>
    <comment ref="AG24" authorId="0" shapeId="0" xr:uid="{00000000-0006-0000-0200-0000BB030000}">
      <text>
        <r>
          <rPr>
            <sz val="10"/>
            <color rgb="FF000000"/>
            <rFont val="Arial"/>
            <scheme val="minor"/>
          </rPr>
          <t>73959719</t>
        </r>
      </text>
    </comment>
    <comment ref="AH24" authorId="0" shapeId="0" xr:uid="{00000000-0006-0000-0200-0000BC030000}">
      <text>
        <r>
          <rPr>
            <sz val="10"/>
            <color rgb="FF000000"/>
            <rFont val="Arial"/>
            <scheme val="minor"/>
          </rPr>
          <t xml:space="preserve">74714105
</t>
        </r>
      </text>
    </comment>
    <comment ref="AR24" authorId="0" shapeId="0" xr:uid="{00000000-0006-0000-0200-0000BD030000}">
      <text>
        <r>
          <rPr>
            <sz val="10"/>
            <color rgb="FF000000"/>
            <rFont val="Arial"/>
            <scheme val="minor"/>
          </rPr>
          <t xml:space="preserve">
</t>
        </r>
      </text>
    </comment>
    <comment ref="AS24" authorId="0" shapeId="0" xr:uid="{00000000-0006-0000-0200-0000BE030000}">
      <text>
        <r>
          <rPr>
            <sz val="10"/>
            <color rgb="FF000000"/>
            <rFont val="Arial"/>
            <scheme val="minor"/>
          </rPr>
          <t xml:space="preserve">82104084
</t>
        </r>
      </text>
    </comment>
    <comment ref="AT24" authorId="0" shapeId="0" xr:uid="{00000000-0006-0000-0200-0000BF030000}">
      <text>
        <r>
          <rPr>
            <sz val="10"/>
            <color rgb="FF000000"/>
            <rFont val="Arial"/>
            <scheme val="minor"/>
          </rPr>
          <t xml:space="preserve">83006546
</t>
        </r>
      </text>
    </comment>
    <comment ref="AZ24" authorId="0" shapeId="0" xr:uid="{00000000-0006-0000-0200-0000C0030000}">
      <text>
        <r>
          <rPr>
            <sz val="10"/>
            <color rgb="FF000000"/>
            <rFont val="Arial"/>
            <scheme val="minor"/>
          </rPr>
          <t xml:space="preserve">85125801
</t>
        </r>
      </text>
    </comment>
    <comment ref="BA24" authorId="0" shapeId="0" xr:uid="{00000000-0006-0000-0200-0000C1030000}">
      <text>
        <r>
          <rPr>
            <sz val="10"/>
            <color rgb="FF000000"/>
            <rFont val="Arial"/>
            <scheme val="minor"/>
          </rPr>
          <t xml:space="preserve">87598658
</t>
        </r>
      </text>
    </comment>
    <comment ref="BB24" authorId="0" shapeId="0" xr:uid="{00000000-0006-0000-0200-0000C2030000}">
      <text>
        <r>
          <rPr>
            <sz val="10"/>
            <color rgb="FF000000"/>
            <rFont val="Arial"/>
            <scheme val="minor"/>
          </rPr>
          <t xml:space="preserve">88486429
</t>
        </r>
      </text>
    </comment>
    <comment ref="D25" authorId="0" shapeId="0" xr:uid="{00000000-0006-0000-0200-0000C3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E25" authorId="0" shapeId="0" xr:uid="{00000000-0006-0000-0200-0000C4030000}">
      <text>
        <r>
          <rPr>
            <sz val="10"/>
            <color rgb="FF000000"/>
            <rFont val="Arial"/>
            <scheme val="minor"/>
          </rPr>
          <t>51391524</t>
        </r>
      </text>
    </comment>
    <comment ref="F25" authorId="0" shapeId="0" xr:uid="{00000000-0006-0000-0200-0000C5030000}">
      <text>
        <r>
          <rPr>
            <sz val="10"/>
            <color rgb="FF000000"/>
            <rFont val="Arial"/>
            <scheme val="minor"/>
          </rPr>
          <t>53692507</t>
        </r>
      </text>
    </comment>
    <comment ref="G25" authorId="0" shapeId="0" xr:uid="{00000000-0006-0000-0200-0000C6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H25" authorId="0" shapeId="0" xr:uid="{00000000-0006-0000-0200-0000C703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25" authorId="0" shapeId="0" xr:uid="{00000000-0006-0000-0200-0000C8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J25" authorId="0" shapeId="0" xr:uid="{00000000-0006-0000-0200-0000C9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O25" authorId="0" shapeId="0" xr:uid="{00000000-0006-0000-0200-0000CA030000}">
      <text>
        <r>
          <rPr>
            <sz val="10"/>
            <color rgb="FF000000"/>
            <rFont val="Arial"/>
            <scheme val="minor"/>
          </rPr>
          <t>67472321</t>
        </r>
      </text>
    </comment>
    <comment ref="P25" authorId="0" shapeId="0" xr:uid="{00000000-0006-0000-0200-0000CB030000}">
      <text>
        <r>
          <rPr>
            <sz val="10"/>
            <color rgb="FF000000"/>
            <rFont val="Arial"/>
            <scheme val="minor"/>
          </rPr>
          <t>67913122</t>
        </r>
      </text>
    </comment>
    <comment ref="Q25" authorId="0" shapeId="0" xr:uid="{00000000-0006-0000-0200-0000CC030000}">
      <text>
        <r>
          <rPr>
            <sz val="10"/>
            <color rgb="FF000000"/>
            <rFont val="Arial"/>
            <scheme val="minor"/>
          </rPr>
          <t>68016362</t>
        </r>
      </text>
    </comment>
    <comment ref="R25" authorId="0" shapeId="0" xr:uid="{00000000-0006-0000-0200-0000CD030000}">
      <text>
        <r>
          <rPr>
            <sz val="10"/>
            <color rgb="FF000000"/>
            <rFont val="Arial"/>
            <scheme val="minor"/>
          </rPr>
          <t>69898050</t>
        </r>
      </text>
    </comment>
    <comment ref="S25" authorId="0" shapeId="0" xr:uid="{00000000-0006-0000-0200-0000CE030000}">
      <text>
        <r>
          <rPr>
            <sz val="10"/>
            <color rgb="FF000000"/>
            <rFont val="Arial"/>
            <scheme val="minor"/>
          </rPr>
          <t>67472321</t>
        </r>
      </text>
    </comment>
    <comment ref="T25" authorId="0" shapeId="0" xr:uid="{00000000-0006-0000-0200-0000CF030000}">
      <text>
        <r>
          <rPr>
            <sz val="10"/>
            <color rgb="FF000000"/>
            <rFont val="Arial"/>
            <scheme val="minor"/>
          </rPr>
          <t>69095131</t>
        </r>
      </text>
    </comment>
    <comment ref="U25" authorId="0" shapeId="0" xr:uid="{00000000-0006-0000-0200-0000D0030000}">
      <text>
        <r>
          <rPr>
            <sz val="10"/>
            <color rgb="FF000000"/>
            <rFont val="Arial"/>
            <scheme val="minor"/>
          </rPr>
          <t>69120959</t>
        </r>
      </text>
    </comment>
    <comment ref="V25" authorId="0" shapeId="0" xr:uid="{00000000-0006-0000-0200-0000D1030000}">
      <text>
        <r>
          <rPr>
            <sz val="10"/>
            <color rgb="FF000000"/>
            <rFont val="Arial"/>
            <scheme val="minor"/>
          </rPr>
          <t>70032508</t>
        </r>
      </text>
    </comment>
    <comment ref="W25" authorId="0" shapeId="0" xr:uid="{00000000-0006-0000-0200-0000D2030000}">
      <text>
        <r>
          <rPr>
            <sz val="10"/>
            <color rgb="FF000000"/>
            <rFont val="Arial"/>
            <scheme val="minor"/>
          </rPr>
          <t>67472321</t>
        </r>
      </text>
    </comment>
    <comment ref="X25" authorId="0" shapeId="0" xr:uid="{00000000-0006-0000-0200-0000D3030000}">
      <text>
        <r>
          <rPr>
            <sz val="10"/>
            <color rgb="FF000000"/>
            <rFont val="Arial"/>
            <scheme val="minor"/>
          </rPr>
          <t>70133108</t>
        </r>
      </text>
    </comment>
    <comment ref="Y25" authorId="0" shapeId="0" xr:uid="{00000000-0006-0000-0200-0000D4030000}">
      <text>
        <r>
          <rPr>
            <sz val="10"/>
            <color rgb="FF000000"/>
            <rFont val="Arial"/>
            <scheme val="minor"/>
          </rPr>
          <t>70955517</t>
        </r>
      </text>
    </comment>
    <comment ref="Z25" authorId="0" shapeId="0" xr:uid="{00000000-0006-0000-0200-0000D5030000}">
      <text>
        <r>
          <rPr>
            <sz val="10"/>
            <color rgb="FF000000"/>
            <rFont val="Arial"/>
            <scheme val="minor"/>
          </rPr>
          <t>71840550</t>
        </r>
      </text>
    </comment>
    <comment ref="AA25" authorId="0" shapeId="0" xr:uid="{00000000-0006-0000-0200-0000D6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B25" authorId="0" shapeId="0" xr:uid="{00000000-0006-0000-0200-0000D7030000}">
      <text>
        <r>
          <rPr>
            <sz val="10"/>
            <color rgb="FF000000"/>
            <rFont val="Arial"/>
            <scheme val="minor"/>
          </rPr>
          <t>72742451</t>
        </r>
      </text>
    </comment>
    <comment ref="AC25" authorId="0" shapeId="0" xr:uid="{00000000-0006-0000-0200-0000D8030000}">
      <text>
        <r>
          <rPr>
            <sz val="10"/>
            <color rgb="FF000000"/>
            <rFont val="Arial"/>
            <scheme val="minor"/>
          </rPr>
          <t>73062968</t>
        </r>
      </text>
    </comment>
    <comment ref="AD25" authorId="0" shapeId="0" xr:uid="{00000000-0006-0000-0200-0000D9030000}">
      <text>
        <r>
          <rPr>
            <sz val="10"/>
            <color rgb="FF000000"/>
            <rFont val="Arial"/>
            <scheme val="minor"/>
          </rPr>
          <t>74530904</t>
        </r>
      </text>
    </comment>
    <comment ref="AE25" authorId="0" shapeId="0" xr:uid="{00000000-0006-0000-0200-0000DA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F25" authorId="0" shapeId="0" xr:uid="{00000000-0006-0000-0200-0000DB030000}">
      <text>
        <r>
          <rPr>
            <sz val="10"/>
            <color rgb="FF000000"/>
            <rFont val="Arial"/>
            <scheme val="minor"/>
          </rPr>
          <t xml:space="preserve">74360293
</t>
        </r>
      </text>
    </comment>
    <comment ref="AG25" authorId="0" shapeId="0" xr:uid="{00000000-0006-0000-0200-0000DC030000}">
      <text>
        <r>
          <rPr>
            <sz val="10"/>
            <color rgb="FF000000"/>
            <rFont val="Arial"/>
            <scheme val="minor"/>
          </rPr>
          <t>75116556</t>
        </r>
      </text>
    </comment>
    <comment ref="AH25" authorId="0" shapeId="0" xr:uid="{00000000-0006-0000-0200-0000DD030000}">
      <text>
        <r>
          <rPr>
            <sz val="10"/>
            <color rgb="FF000000"/>
            <rFont val="Arial"/>
            <scheme val="minor"/>
          </rPr>
          <t>75940776</t>
        </r>
      </text>
    </comment>
    <comment ref="AI25" authorId="0" shapeId="0" xr:uid="{00000000-0006-0000-0200-0000DE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J25" authorId="0" shapeId="0" xr:uid="{00000000-0006-0000-0200-0000DF030000}">
      <text>
        <r>
          <rPr>
            <sz val="10"/>
            <color rgb="FF000000"/>
            <rFont val="Arial"/>
            <scheme val="minor"/>
          </rPr>
          <t>76946810</t>
        </r>
      </text>
    </comment>
    <comment ref="AK25" authorId="0" shapeId="0" xr:uid="{00000000-0006-0000-0200-0000E0030000}">
      <text>
        <r>
          <rPr>
            <sz val="10"/>
            <color rgb="FF000000"/>
            <rFont val="Arial"/>
            <scheme val="minor"/>
          </rPr>
          <t>77402028</t>
        </r>
      </text>
    </comment>
    <comment ref="AL25" authorId="0" shapeId="0" xr:uid="{00000000-0006-0000-0200-0000E1030000}">
      <text>
        <r>
          <rPr>
            <sz val="10"/>
            <color rgb="FF000000"/>
            <rFont val="Arial"/>
            <scheme val="minor"/>
          </rPr>
          <t>78395530</t>
        </r>
      </text>
    </comment>
    <comment ref="AM25" authorId="0" shapeId="0" xr:uid="{00000000-0006-0000-0200-0000E2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N25" authorId="0" shapeId="0" xr:uid="{00000000-0006-0000-0200-0000E3030000}">
      <text>
        <r>
          <rPr>
            <sz val="10"/>
            <color rgb="FF000000"/>
            <rFont val="Arial"/>
            <scheme val="minor"/>
          </rPr>
          <t>78091910</t>
        </r>
      </text>
    </comment>
    <comment ref="AO25" authorId="0" shapeId="0" xr:uid="{00000000-0006-0000-0200-0000E4030000}">
      <text>
        <r>
          <rPr>
            <sz val="10"/>
            <color rgb="FF000000"/>
            <rFont val="Arial"/>
            <scheme val="minor"/>
          </rPr>
          <t>79961363</t>
        </r>
      </text>
    </comment>
    <comment ref="AP25" authorId="0" shapeId="0" xr:uid="{00000000-0006-0000-0200-0000E5030000}">
      <text>
        <r>
          <rPr>
            <sz val="10"/>
            <color rgb="FF000000"/>
            <rFont val="Arial"/>
            <scheme val="minor"/>
          </rPr>
          <t>81064046</t>
        </r>
      </text>
    </comment>
    <comment ref="AQ25" authorId="0" shapeId="0" xr:uid="{00000000-0006-0000-0200-0000E6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R25" authorId="0" shapeId="0" xr:uid="{00000000-0006-0000-0200-0000E7030000}">
      <text>
        <r>
          <rPr>
            <sz val="10"/>
            <color rgb="FF000000"/>
            <rFont val="Arial"/>
            <scheme val="minor"/>
          </rPr>
          <t>80557094</t>
        </r>
      </text>
    </comment>
    <comment ref="AS25" authorId="0" shapeId="0" xr:uid="{00000000-0006-0000-0200-0000E8030000}">
      <text>
        <r>
          <rPr>
            <sz val="10"/>
            <color rgb="FF000000"/>
            <rFont val="Arial"/>
            <scheme val="minor"/>
          </rPr>
          <t xml:space="preserve">81914584
</t>
        </r>
      </text>
    </comment>
    <comment ref="AT25" authorId="0" shapeId="0" xr:uid="{00000000-0006-0000-0200-0000E9030000}">
      <text>
        <r>
          <rPr>
            <sz val="10"/>
            <color rgb="FF000000"/>
            <rFont val="Arial"/>
            <scheme val="minor"/>
          </rPr>
          <t xml:space="preserve">82801896
</t>
        </r>
      </text>
    </comment>
    <comment ref="AU25" authorId="0" shapeId="0" xr:uid="{00000000-0006-0000-0200-0000EA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V25" authorId="0" shapeId="0" xr:uid="{00000000-0006-0000-0200-0000EB030000}">
      <text>
        <r>
          <rPr>
            <sz val="10"/>
            <color rgb="FF000000"/>
            <rFont val="Arial"/>
            <scheme val="minor"/>
          </rPr>
          <t>82482278</t>
        </r>
      </text>
    </comment>
    <comment ref="AW25" authorId="0" shapeId="0" xr:uid="{00000000-0006-0000-0200-0000EC030000}">
      <text>
        <r>
          <rPr>
            <sz val="10"/>
            <color rgb="FF000000"/>
            <rFont val="Arial"/>
            <scheme val="minor"/>
          </rPr>
          <t>83996683</t>
        </r>
      </text>
    </comment>
    <comment ref="AX25" authorId="0" shapeId="0" xr:uid="{00000000-0006-0000-0200-0000ED030000}">
      <text>
        <r>
          <rPr>
            <sz val="10"/>
            <color rgb="FF000000"/>
            <rFont val="Arial"/>
            <scheme val="minor"/>
          </rPr>
          <t>85341663
----
85341663
	-Adriana Furtado</t>
        </r>
      </text>
    </comment>
    <comment ref="AY25" authorId="0" shapeId="0" xr:uid="{00000000-0006-0000-0200-0000EE030000}">
      <text>
        <r>
          <rPr>
            <sz val="10"/>
            <color rgb="FF000000"/>
            <rFont val="Arial"/>
            <scheme val="minor"/>
          </rPr>
          <t>84944943</t>
        </r>
      </text>
    </comment>
    <comment ref="AZ25" authorId="0" shapeId="0" xr:uid="{00000000-0006-0000-0200-0000EF030000}">
      <text>
        <r>
          <rPr>
            <sz val="10"/>
            <color rgb="FF000000"/>
            <rFont val="Arial"/>
            <scheme val="minor"/>
          </rPr>
          <t>85114232</t>
        </r>
      </text>
    </comment>
    <comment ref="BA25" authorId="0" shapeId="0" xr:uid="{00000000-0006-0000-0200-0000F0030000}">
      <text>
        <r>
          <rPr>
            <sz val="10"/>
            <color rgb="FF000000"/>
            <rFont val="Arial"/>
            <scheme val="minor"/>
          </rPr>
          <t xml:space="preserve">86480971
85677561
</t>
        </r>
      </text>
    </comment>
    <comment ref="BB25" authorId="0" shapeId="0" xr:uid="{00000000-0006-0000-0200-0000F1030000}">
      <text>
        <r>
          <rPr>
            <sz val="10"/>
            <color rgb="FF000000"/>
            <rFont val="Arial"/>
            <scheme val="minor"/>
          </rPr>
          <t xml:space="preserve">86841566
86672311
</t>
        </r>
      </text>
    </comment>
    <comment ref="BC25" authorId="0" shapeId="0" xr:uid="{00000000-0006-0000-0200-0000F2030000}">
      <text>
        <r>
          <rPr>
            <sz val="10"/>
            <color rgb="FF000000"/>
            <rFont val="Arial"/>
            <scheme val="minor"/>
          </rPr>
          <t>84944943</t>
        </r>
      </text>
    </comment>
    <comment ref="BD25" authorId="0" shapeId="0" xr:uid="{00000000-0006-0000-0200-0000F3030000}">
      <text>
        <r>
          <rPr>
            <sz val="10"/>
            <color rgb="FF000000"/>
            <rFont val="Arial"/>
            <scheme val="minor"/>
          </rPr>
          <t>85114232</t>
        </r>
      </text>
    </comment>
    <comment ref="BE25" authorId="0" shapeId="0" xr:uid="{00000000-0006-0000-0200-0000F4030000}">
      <text>
        <r>
          <rPr>
            <sz val="10"/>
            <color rgb="FF000000"/>
            <rFont val="Arial"/>
            <scheme val="minor"/>
          </rPr>
          <t xml:space="preserve">88159500
</t>
        </r>
      </text>
    </comment>
    <comment ref="BF25" authorId="0" shapeId="0" xr:uid="{00000000-0006-0000-0200-00007C060000}">
      <text>
        <r>
          <rPr>
            <sz val="10"/>
            <color rgb="FF000000"/>
            <rFont val="Arial"/>
            <scheme val="minor"/>
          </rPr>
          <t>89001748
	-Adriana Furtado</t>
        </r>
      </text>
    </comment>
    <comment ref="BG25" authorId="0" shapeId="0" xr:uid="{00000000-0006-0000-0200-0000F5030000}">
      <text>
        <r>
          <rPr>
            <sz val="10"/>
            <color rgb="FF000000"/>
            <rFont val="Arial"/>
            <scheme val="minor"/>
          </rPr>
          <t>84944943. Valor de dezembro + 13º.</t>
        </r>
      </text>
    </comment>
    <comment ref="BH25" authorId="0" shapeId="0" xr:uid="{00000000-0006-0000-0200-0000F6030000}">
      <text>
        <r>
          <rPr>
            <sz val="10"/>
            <color rgb="FF000000"/>
            <rFont val="Arial"/>
            <scheme val="minor"/>
          </rPr>
          <t>85114232. Valor de dezembro + 13º.</t>
        </r>
      </text>
    </comment>
    <comment ref="BI25" authorId="0" shapeId="0" xr:uid="{00000000-0006-0000-0200-0000F7030000}">
      <text>
        <r>
          <rPr>
            <sz val="10"/>
            <color rgb="FF000000"/>
            <rFont val="Arial"/>
            <scheme val="minor"/>
          </rPr>
          <t>90031501 DEZ
DEZ EXTRA NATAL 89046547</t>
        </r>
      </text>
    </comment>
    <comment ref="BJ25" authorId="0" shapeId="0" xr:uid="{00000000-0006-0000-0200-0000F8030000}">
      <text>
        <r>
          <rPr>
            <sz val="10"/>
            <color rgb="FF000000"/>
            <rFont val="Arial"/>
            <scheme val="minor"/>
          </rPr>
          <t>SEM OB DEZ
EXTRA NATAL 89652460</t>
        </r>
      </text>
    </comment>
    <comment ref="D26" authorId="0" shapeId="0" xr:uid="{00000000-0006-0000-0200-0000F9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E26" authorId="0" shapeId="0" xr:uid="{00000000-0006-0000-0200-0000FA030000}">
      <text>
        <r>
          <rPr>
            <sz val="10"/>
            <color rgb="FF000000"/>
            <rFont val="Arial"/>
            <scheme val="minor"/>
          </rPr>
          <t>50361239</t>
        </r>
      </text>
    </comment>
    <comment ref="F26" authorId="0" shapeId="0" xr:uid="{00000000-0006-0000-0200-0000FB030000}">
      <text>
        <r>
          <rPr>
            <sz val="10"/>
            <color rgb="FF000000"/>
            <rFont val="Arial"/>
            <scheme val="minor"/>
          </rPr>
          <t>47085490</t>
        </r>
      </text>
    </comment>
    <comment ref="G26" authorId="0" shapeId="0" xr:uid="{00000000-0006-0000-0200-0000FC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H26" authorId="0" shapeId="0" xr:uid="{00000000-0006-0000-0200-0000FD030000}">
      <text>
        <r>
          <rPr>
            <sz val="10"/>
            <color rgb="FF000000"/>
            <rFont val="Arial"/>
            <scheme val="minor"/>
          </rPr>
          <t>vigência do contrato será de 40 (quarenta) meses, sendo destes 36 (trinta e seis) meses destinados a sua execução</t>
        </r>
      </text>
    </comment>
    <comment ref="I26" authorId="0" shapeId="0" xr:uid="{00000000-0006-0000-0200-0000FE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J26" authorId="0" shapeId="0" xr:uid="{00000000-0006-0000-0200-0000FF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O26" authorId="0" shapeId="0" xr:uid="{00000000-0006-0000-0200-00000004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P26" authorId="0" shapeId="0" xr:uid="{00000000-0006-0000-0200-000001040000}">
      <text>
        <r>
          <rPr>
            <sz val="10"/>
            <color rgb="FF000000"/>
            <rFont val="Arial"/>
            <scheme val="minor"/>
          </rPr>
          <t>67631904</t>
        </r>
      </text>
    </comment>
    <comment ref="Q26" authorId="0" shapeId="0" xr:uid="{00000000-0006-0000-0200-000002040000}">
      <text>
        <r>
          <rPr>
            <sz val="10"/>
            <color rgb="FF000000"/>
            <rFont val="Arial"/>
            <scheme val="minor"/>
          </rPr>
          <t>68514008</t>
        </r>
      </text>
    </comment>
    <comment ref="R26" authorId="0" shapeId="0" xr:uid="{00000000-0006-0000-0200-000003040000}">
      <text>
        <r>
          <rPr>
            <sz val="10"/>
            <color rgb="FF000000"/>
            <rFont val="Arial"/>
            <scheme val="minor"/>
          </rPr>
          <t>69079815</t>
        </r>
      </text>
    </comment>
    <comment ref="S26" authorId="0" shapeId="0" xr:uid="{00000000-0006-0000-0200-00000404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T26" authorId="0" shapeId="0" xr:uid="{00000000-0006-0000-0200-000005040000}">
      <text>
        <r>
          <rPr>
            <sz val="10"/>
            <color rgb="FF000000"/>
            <rFont val="Arial"/>
            <scheme val="minor"/>
          </rPr>
          <t>69459476</t>
        </r>
      </text>
    </comment>
    <comment ref="U26" authorId="0" shapeId="0" xr:uid="{00000000-0006-0000-0200-000006040000}">
      <text>
        <r>
          <rPr>
            <sz val="10"/>
            <color rgb="FF000000"/>
            <rFont val="Arial"/>
            <scheme val="minor"/>
          </rPr>
          <t>69819799</t>
        </r>
      </text>
    </comment>
    <comment ref="V26" authorId="0" shapeId="0" xr:uid="{00000000-0006-0000-0200-000007040000}">
      <text>
        <r>
          <rPr>
            <sz val="10"/>
            <color rgb="FF000000"/>
            <rFont val="Arial"/>
            <scheme val="minor"/>
          </rPr>
          <t>70400363</t>
        </r>
      </text>
    </comment>
    <comment ref="W26" authorId="0" shapeId="0" xr:uid="{00000000-0006-0000-0200-00000804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X26" authorId="0" shapeId="0" xr:uid="{00000000-0006-0000-0200-000009040000}">
      <text>
        <r>
          <rPr>
            <sz val="10"/>
            <color rgb="FF000000"/>
            <rFont val="Arial"/>
            <scheme val="minor"/>
          </rPr>
          <t>70132100</t>
        </r>
      </text>
    </comment>
    <comment ref="Y26" authorId="0" shapeId="0" xr:uid="{00000000-0006-0000-0200-00000A040000}">
      <text>
        <r>
          <rPr>
            <sz val="10"/>
            <color rgb="FF000000"/>
            <rFont val="Arial"/>
            <scheme val="minor"/>
          </rPr>
          <t>71484834</t>
        </r>
      </text>
    </comment>
    <comment ref="Z26" authorId="0" shapeId="0" xr:uid="{00000000-0006-0000-0200-00000B040000}">
      <text>
        <r>
          <rPr>
            <sz val="10"/>
            <color rgb="FF000000"/>
            <rFont val="Arial"/>
            <scheme val="minor"/>
          </rPr>
          <t>72227724</t>
        </r>
      </text>
    </comment>
    <comment ref="AB26" authorId="0" shapeId="0" xr:uid="{00000000-0006-0000-0200-00000C040000}">
      <text>
        <r>
          <rPr>
            <sz val="10"/>
            <color rgb="FF000000"/>
            <rFont val="Arial"/>
            <scheme val="minor"/>
          </rPr>
          <t>72761422</t>
        </r>
      </text>
    </comment>
    <comment ref="AC26" authorId="0" shapeId="0" xr:uid="{00000000-0006-0000-0200-00000D040000}">
      <text>
        <r>
          <rPr>
            <sz val="10"/>
            <color rgb="FF000000"/>
            <rFont val="Arial"/>
            <scheme val="minor"/>
          </rPr>
          <t>74161049</t>
        </r>
      </text>
    </comment>
    <comment ref="AD26" authorId="0" shapeId="0" xr:uid="{00000000-0006-0000-0200-00000E040000}">
      <text>
        <r>
          <rPr>
            <sz val="10"/>
            <color rgb="FF000000"/>
            <rFont val="Arial"/>
            <scheme val="minor"/>
          </rPr>
          <t>74933183</t>
        </r>
      </text>
    </comment>
    <comment ref="AF26" authorId="0" shapeId="0" xr:uid="{00000000-0006-0000-0200-00000F040000}">
      <text>
        <r>
          <rPr>
            <sz val="10"/>
            <color rgb="FF000000"/>
            <rFont val="Arial"/>
            <scheme val="minor"/>
          </rPr>
          <t>74370980</t>
        </r>
      </text>
    </comment>
    <comment ref="AG26" authorId="0" shapeId="0" xr:uid="{00000000-0006-0000-0200-000010040000}">
      <text>
        <r>
          <rPr>
            <sz val="10"/>
            <color rgb="FF000000"/>
            <rFont val="Arial"/>
            <scheme val="minor"/>
          </rPr>
          <t>76926974</t>
        </r>
      </text>
    </comment>
    <comment ref="AH26" authorId="0" shapeId="0" xr:uid="{00000000-0006-0000-0200-000011040000}">
      <text>
        <r>
          <rPr>
            <sz val="10"/>
            <color rgb="FF000000"/>
            <rFont val="Arial"/>
            <scheme val="minor"/>
          </rPr>
          <t>77904487</t>
        </r>
      </text>
    </comment>
    <comment ref="AI26" authorId="0" shapeId="0" xr:uid="{00000000-0006-0000-0200-00001204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AJ26" authorId="0" shapeId="0" xr:uid="{00000000-0006-0000-0200-000013040000}">
      <text>
        <r>
          <rPr>
            <sz val="10"/>
            <color rgb="FF000000"/>
            <rFont val="Arial"/>
            <scheme val="minor"/>
          </rPr>
          <t>76654883</t>
        </r>
      </text>
    </comment>
    <comment ref="AK26" authorId="0" shapeId="0" xr:uid="{00000000-0006-0000-0200-000014040000}">
      <text>
        <r>
          <rPr>
            <sz val="10"/>
            <color rgb="FF000000"/>
            <rFont val="Arial"/>
            <scheme val="minor"/>
          </rPr>
          <t>78575849</t>
        </r>
      </text>
    </comment>
    <comment ref="AL26" authorId="0" shapeId="0" xr:uid="{00000000-0006-0000-0200-000015040000}">
      <text>
        <r>
          <rPr>
            <sz val="10"/>
            <color rgb="FF000000"/>
            <rFont val="Arial"/>
            <scheme val="minor"/>
          </rPr>
          <t>79345151</t>
        </r>
      </text>
    </comment>
    <comment ref="AN26" authorId="0" shapeId="0" xr:uid="{00000000-0006-0000-0200-000016040000}">
      <text>
        <r>
          <rPr>
            <sz val="10"/>
            <color rgb="FF000000"/>
            <rFont val="Arial"/>
            <scheme val="minor"/>
          </rPr>
          <t>78152897</t>
        </r>
      </text>
    </comment>
    <comment ref="AO26" authorId="0" shapeId="0" xr:uid="{00000000-0006-0000-0200-000017040000}">
      <text>
        <r>
          <rPr>
            <sz val="10"/>
            <color rgb="FF000000"/>
            <rFont val="Arial"/>
            <scheme val="minor"/>
          </rPr>
          <t>80486180</t>
        </r>
      </text>
    </comment>
    <comment ref="AP26" authorId="0" shapeId="0" xr:uid="{00000000-0006-0000-0200-000018040000}">
      <text>
        <r>
          <rPr>
            <sz val="10"/>
            <color rgb="FF000000"/>
            <rFont val="Arial"/>
            <scheme val="minor"/>
          </rPr>
          <t>81366791</t>
        </r>
      </text>
    </comment>
    <comment ref="AQ26" authorId="0" shapeId="0" xr:uid="{00000000-0006-0000-0200-000019040000}">
      <text>
        <r>
          <rPr>
            <sz val="10"/>
            <color rgb="FF000000"/>
            <rFont val="Arial"/>
            <scheme val="minor"/>
          </rPr>
          <t>80169098</t>
        </r>
      </text>
    </comment>
    <comment ref="AR26" authorId="0" shapeId="0" xr:uid="{00000000-0006-0000-0200-00001A040000}">
      <text>
        <r>
          <rPr>
            <sz val="10"/>
            <color rgb="FF000000"/>
            <rFont val="Arial"/>
            <scheme val="minor"/>
          </rPr>
          <t>80670058</t>
        </r>
      </text>
    </comment>
    <comment ref="AS26" authorId="0" shapeId="0" xr:uid="{00000000-0006-0000-0200-00001B040000}">
      <text>
        <r>
          <rPr>
            <sz val="10"/>
            <color rgb="FF000000"/>
            <rFont val="Arial"/>
            <scheme val="minor"/>
          </rPr>
          <t>83034763</t>
        </r>
      </text>
    </comment>
    <comment ref="AT26" authorId="0" shapeId="0" xr:uid="{00000000-0006-0000-0200-00001C040000}">
      <text>
        <r>
          <rPr>
            <sz val="10"/>
            <color rgb="FF000000"/>
            <rFont val="Arial"/>
            <scheme val="minor"/>
          </rPr>
          <t>84406979</t>
        </r>
      </text>
    </comment>
    <comment ref="AV26" authorId="0" shapeId="0" xr:uid="{00000000-0006-0000-0200-00001D040000}">
      <text>
        <r>
          <rPr>
            <sz val="10"/>
            <color rgb="FF000000"/>
            <rFont val="Arial"/>
            <scheme val="minor"/>
          </rPr>
          <t>82630406</t>
        </r>
      </text>
    </comment>
    <comment ref="AW26" authorId="0" shapeId="0" xr:uid="{00000000-0006-0000-0200-00001E040000}">
      <text>
        <r>
          <rPr>
            <sz val="10"/>
            <color rgb="FF000000"/>
            <rFont val="Arial"/>
            <scheme val="minor"/>
          </rPr>
          <t>84406979</t>
        </r>
      </text>
    </comment>
    <comment ref="AX26" authorId="0" shapeId="0" xr:uid="{00000000-0006-0000-0200-00001F040000}">
      <text>
        <r>
          <rPr>
            <sz val="10"/>
            <color rgb="FF000000"/>
            <rFont val="Arial"/>
            <scheme val="minor"/>
          </rPr>
          <t>84406979</t>
        </r>
      </text>
    </comment>
    <comment ref="BA26" authorId="0" shapeId="0" xr:uid="{00000000-0006-0000-0200-000020040000}">
      <text>
        <r>
          <rPr>
            <sz val="10"/>
            <color rgb="FF000000"/>
            <rFont val="Arial"/>
            <scheme val="minor"/>
          </rPr>
          <t>84406979</t>
        </r>
      </text>
    </comment>
    <comment ref="BB26" authorId="0" shapeId="0" xr:uid="{00000000-0006-0000-0200-000021040000}">
      <text>
        <r>
          <rPr>
            <sz val="10"/>
            <color rgb="FF000000"/>
            <rFont val="Arial"/>
            <scheme val="minor"/>
          </rPr>
          <t>84406979</t>
        </r>
      </text>
    </comment>
    <comment ref="BD26" authorId="0" shapeId="0" xr:uid="{00000000-0006-0000-0200-000022040000}">
      <text>
        <r>
          <rPr>
            <sz val="10"/>
            <color rgb="FF000000"/>
            <rFont val="Arial"/>
            <scheme val="minor"/>
          </rPr>
          <t>85133046</t>
        </r>
      </text>
    </comment>
    <comment ref="BE26" authorId="0" shapeId="0" xr:uid="{00000000-0006-0000-0200-000023040000}">
      <text>
        <r>
          <rPr>
            <sz val="10"/>
            <color rgb="FF000000"/>
            <rFont val="Arial"/>
            <scheme val="minor"/>
          </rPr>
          <t>89403358</t>
        </r>
      </text>
    </comment>
    <comment ref="BF26" authorId="0" shapeId="0" xr:uid="{00000000-0006-0000-0200-000024040000}">
      <text>
        <r>
          <rPr>
            <sz val="10"/>
            <color rgb="FF000000"/>
            <rFont val="Arial"/>
            <scheme val="minor"/>
          </rPr>
          <t>89661899</t>
        </r>
      </text>
    </comment>
    <comment ref="BH26" authorId="0" shapeId="0" xr:uid="{00000000-0006-0000-0200-000025040000}">
      <text>
        <r>
          <rPr>
            <sz val="10"/>
            <color rgb="FF000000"/>
            <rFont val="Arial"/>
            <scheme val="minor"/>
          </rPr>
          <t>85133046</t>
        </r>
      </text>
    </comment>
    <comment ref="BI26" authorId="0" shapeId="0" xr:uid="{00000000-0006-0000-0200-000026040000}">
      <text>
        <r>
          <rPr>
            <sz val="10"/>
            <color rgb="FF000000"/>
            <rFont val="Arial"/>
            <scheme val="minor"/>
          </rPr>
          <t>89933371</t>
        </r>
      </text>
    </comment>
    <comment ref="BJ26" authorId="0" shapeId="0" xr:uid="{00000000-0006-0000-0200-000027040000}">
      <text>
        <r>
          <rPr>
            <sz val="10"/>
            <color rgb="FF000000"/>
            <rFont val="Arial"/>
            <scheme val="minor"/>
          </rPr>
          <t>90508844</t>
        </r>
      </text>
    </comment>
    <comment ref="O27" authorId="0" shapeId="0" xr:uid="{00000000-0006-0000-0200-000028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T27" authorId="0" shapeId="0" xr:uid="{00000000-0006-0000-0200-000029040000}">
      <text>
        <r>
          <rPr>
            <sz val="10"/>
            <color rgb="FF000000"/>
            <rFont val="Arial"/>
            <scheme val="minor"/>
          </rPr>
          <t>69453401</t>
        </r>
      </text>
    </comment>
    <comment ref="AA27" authorId="0" shapeId="0" xr:uid="{00000000-0006-0000-0200-00002A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B27" authorId="0" shapeId="0" xr:uid="{00000000-0006-0000-0200-00002B040000}">
      <text>
        <r>
          <rPr>
            <sz val="10"/>
            <color rgb="FF000000"/>
            <rFont val="Arial"/>
            <scheme val="minor"/>
          </rPr>
          <t>72961257</t>
        </r>
      </text>
    </comment>
    <comment ref="AC27" authorId="0" shapeId="0" xr:uid="{00000000-0006-0000-0200-00002C040000}">
      <text>
        <r>
          <rPr>
            <sz val="10"/>
            <color rgb="FF000000"/>
            <rFont val="Arial"/>
            <scheme val="minor"/>
          </rPr>
          <t>73855426</t>
        </r>
      </text>
    </comment>
    <comment ref="AD27" authorId="0" shapeId="0" xr:uid="{00000000-0006-0000-0200-00002D040000}">
      <text>
        <r>
          <rPr>
            <sz val="10"/>
            <color rgb="FF000000"/>
            <rFont val="Arial"/>
            <scheme val="minor"/>
          </rPr>
          <t>74633608</t>
        </r>
      </text>
    </comment>
    <comment ref="AE27" authorId="0" shapeId="0" xr:uid="{00000000-0006-0000-0200-00002E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F27" authorId="0" shapeId="0" xr:uid="{00000000-0006-0000-0200-00002F040000}">
      <text>
        <r>
          <rPr>
            <sz val="10"/>
            <color rgb="FF000000"/>
            <rFont val="Arial"/>
            <scheme val="minor"/>
          </rPr>
          <t>74084903</t>
        </r>
      </text>
    </comment>
    <comment ref="AI27" authorId="0" shapeId="0" xr:uid="{00000000-0006-0000-0200-000030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J27" authorId="0" shapeId="0" xr:uid="{00000000-0006-0000-0200-000031040000}">
      <text>
        <r>
          <rPr>
            <sz val="10"/>
            <color rgb="FF000000"/>
            <rFont val="Arial"/>
            <scheme val="minor"/>
          </rPr>
          <t>76442019</t>
        </r>
      </text>
    </comment>
    <comment ref="AM27" authorId="0" shapeId="0" xr:uid="{00000000-0006-0000-0200-000032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N27" authorId="0" shapeId="0" xr:uid="{00000000-0006-0000-0200-000033040000}">
      <text>
        <r>
          <rPr>
            <sz val="10"/>
            <color rgb="FF000000"/>
            <rFont val="Arial"/>
            <scheme val="minor"/>
          </rPr>
          <t>78391588</t>
        </r>
      </text>
    </comment>
    <comment ref="BG27" authorId="0" shapeId="0" xr:uid="{00000000-0006-0000-0200-000034040000}">
      <text>
        <r>
          <rPr>
            <sz val="10"/>
            <color rgb="FF000000"/>
            <rFont val="Arial"/>
            <scheme val="minor"/>
          </rPr>
          <t>27 dias com valor de R$ 3.412,50
2 dias com o valor de R$ 3.583,12</t>
        </r>
      </text>
    </comment>
    <comment ref="P28" authorId="0" shapeId="0" xr:uid="{00000000-0006-0000-0200-000035040000}">
      <text>
        <r>
          <rPr>
            <sz val="10"/>
            <color rgb="FF000000"/>
            <rFont val="Arial"/>
            <scheme val="minor"/>
          </rPr>
          <t>67390204</t>
        </r>
      </text>
    </comment>
    <comment ref="Q28" authorId="0" shapeId="0" xr:uid="{00000000-0006-0000-0200-000036040000}">
      <text>
        <r>
          <rPr>
            <sz val="10"/>
            <color rgb="FF000000"/>
            <rFont val="Arial"/>
            <scheme val="minor"/>
          </rPr>
          <t>6.280,42 (SEI-120001/000521/2024)
4.222,56 (SEI-120001/000500/2024)
9.947,75 (SEI-120001/000608/2024)</t>
        </r>
      </text>
    </comment>
    <comment ref="R28" authorId="0" shapeId="0" xr:uid="{00000000-0006-0000-0200-000037040000}">
      <text>
        <r>
          <rPr>
            <sz val="10"/>
            <color rgb="FF000000"/>
            <rFont val="Arial"/>
            <scheme val="minor"/>
          </rPr>
          <t>6.280,42 (SEI-120001/000521/2024)
4.222,56 (SEI-120001/000500/2024)
9.947,75 (SEI-120001/000608/2024)</t>
        </r>
      </text>
    </comment>
    <comment ref="T28" authorId="0" shapeId="0" xr:uid="{00000000-0006-0000-0200-000038040000}">
      <text>
        <r>
          <rPr>
            <sz val="10"/>
            <color rgb="FF000000"/>
            <rFont val="Arial"/>
            <scheme val="minor"/>
          </rPr>
          <t>69113477</t>
        </r>
      </text>
    </comment>
    <comment ref="U28" authorId="0" shapeId="0" xr:uid="{00000000-0006-0000-0200-000039040000}">
      <text>
        <r>
          <rPr>
            <sz val="10"/>
            <color rgb="FF000000"/>
            <rFont val="Arial"/>
            <scheme val="minor"/>
          </rPr>
          <t>NF 749 - 71291910
NF 750 - 71779206
NF 751 - 71811206
NF 752 - 71812201</t>
        </r>
      </text>
    </comment>
    <comment ref="V28" authorId="0" shapeId="0" xr:uid="{00000000-0006-0000-0200-00003A040000}">
      <text>
        <r>
          <rPr>
            <sz val="10"/>
            <color rgb="FF000000"/>
            <rFont val="Arial"/>
            <scheme val="minor"/>
          </rPr>
          <t xml:space="preserve">NF 749 -  71874272
NF 750 - 72425911
NF 751 - 72840897
NF 752 - 72839526
</t>
        </r>
      </text>
    </comment>
    <comment ref="W28" authorId="0" shapeId="0" xr:uid="{00000000-0006-0000-0200-00003B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X28" authorId="0" shapeId="0" xr:uid="{00000000-0006-0000-0200-00003C040000}">
      <text>
        <r>
          <rPr>
            <sz val="10"/>
            <color rgb="FF000000"/>
            <rFont val="Arial"/>
            <scheme val="minor"/>
          </rPr>
          <t>70273718</t>
        </r>
      </text>
    </comment>
    <comment ref="Y28" authorId="0" shapeId="0" xr:uid="{00000000-0006-0000-0200-00003D040000}">
      <text>
        <r>
          <rPr>
            <sz val="10"/>
            <color rgb="FF000000"/>
            <rFont val="Arial"/>
            <scheme val="minor"/>
          </rPr>
          <t>NF 761 - 71815151
NF 762 - 71286689</t>
        </r>
      </text>
    </comment>
    <comment ref="Z28" authorId="0" shapeId="0" xr:uid="{00000000-0006-0000-0200-00003E040000}">
      <text>
        <r>
          <rPr>
            <sz val="10"/>
            <color rgb="FF000000"/>
            <rFont val="Arial"/>
            <scheme val="minor"/>
          </rPr>
          <t>NF 761 - 72425648
NF 762 - 72325872</t>
        </r>
      </text>
    </comment>
    <comment ref="AA28" authorId="0" shapeId="0" xr:uid="{00000000-0006-0000-0200-00003F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B28" authorId="0" shapeId="0" xr:uid="{00000000-0006-0000-0200-000040040000}">
      <text>
        <r>
          <rPr>
            <sz val="10"/>
            <color rgb="FF000000"/>
            <rFont val="Arial"/>
            <scheme val="minor"/>
          </rPr>
          <t>72419911</t>
        </r>
      </text>
    </comment>
    <comment ref="AC28" authorId="0" shapeId="0" xr:uid="{00000000-0006-0000-0200-000041040000}">
      <text>
        <r>
          <rPr>
            <sz val="10"/>
            <color rgb="FF000000"/>
            <rFont val="Arial"/>
            <scheme val="minor"/>
          </rPr>
          <t xml:space="preserve">2.218,60 / 120001/001159/2024
14.801,68/ 120001/001125/2024
5.754,48 / 120001/001127/2024
5.977,18 / 120001/001128/2024
8.240,10 / 120001/001129/2024
28.872,44 / 120001/001132/2024
</t>
        </r>
      </text>
    </comment>
    <comment ref="AD28" authorId="0" shapeId="0" xr:uid="{00000000-0006-0000-0200-000042040000}">
      <text>
        <r>
          <rPr>
            <sz val="10"/>
            <color rgb="FF000000"/>
            <rFont val="Arial"/>
            <scheme val="minor"/>
          </rPr>
          <t xml:space="preserve">2.218,60 / 120001/001159/2024
14.801,68/ 120001/001125/2024
5.754,48 / 120001/001127/2024
5.977,18 / 120001/001128/2024
8.240,10 / 120001/001129/2024
28.872,44 / 120001/001132/2024
OBS: só foi executado o valor de R$ 2.218,60 e 14.801,68
</t>
        </r>
      </text>
    </comment>
    <comment ref="AE28" authorId="0" shapeId="0" xr:uid="{00000000-0006-0000-0200-000043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I28" authorId="0" shapeId="0" xr:uid="{00000000-0006-0000-0200-000044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J28" authorId="0" shapeId="0" xr:uid="{00000000-0006-0000-0200-000045040000}">
      <text>
        <r>
          <rPr>
            <sz val="10"/>
            <color rgb="FF000000"/>
            <rFont val="Arial"/>
            <scheme val="minor"/>
          </rPr>
          <t xml:space="preserve">76996530 - Esse valor foi empenhado devido Maio não ter sido emitido nota de empenho. </t>
        </r>
      </text>
    </comment>
    <comment ref="AM28" authorId="0" shapeId="0" xr:uid="{00000000-0006-0000-0200-000046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Q28" authorId="0" shapeId="0" xr:uid="{00000000-0006-0000-0200-000047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U28" authorId="0" shapeId="0" xr:uid="{00000000-0006-0000-0200-000048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Z28" authorId="0" shapeId="0" xr:uid="{00000000-0006-0000-0200-000049040000}">
      <text>
        <r>
          <rPr>
            <sz val="10"/>
            <color rgb="FF000000"/>
            <rFont val="Arial"/>
            <scheme val="minor"/>
          </rPr>
          <t>85115095</t>
        </r>
      </text>
    </comment>
    <comment ref="I29" authorId="0" shapeId="0" xr:uid="{00000000-0006-0000-0200-00004A040000}">
      <text>
        <r>
          <rPr>
            <sz val="10"/>
            <color rgb="FF000000"/>
            <rFont val="Arial"/>
            <scheme val="minor"/>
          </rPr>
          <t>68539277</t>
        </r>
      </text>
    </comment>
    <comment ref="J29" authorId="0" shapeId="0" xr:uid="{00000000-0006-0000-0200-00004B040000}">
      <text>
        <r>
          <rPr>
            <sz val="10"/>
            <color rgb="FF000000"/>
            <rFont val="Arial"/>
            <scheme val="minor"/>
          </rPr>
          <t>68539277</t>
        </r>
      </text>
    </comment>
    <comment ref="M29" authorId="0" shapeId="0" xr:uid="{00000000-0006-0000-0200-00004C040000}">
      <text>
        <r>
          <rPr>
            <sz val="10"/>
            <color rgb="FF000000"/>
            <rFont val="Arial"/>
            <scheme val="minor"/>
          </rPr>
          <t>82591682</t>
        </r>
      </text>
    </comment>
    <comment ref="O29" authorId="0" shapeId="0" xr:uid="{00000000-0006-0000-0200-00004D040000}">
      <text>
        <r>
          <rPr>
            <sz val="10"/>
            <color rgb="FF000000"/>
            <rFont val="Arial"/>
            <scheme val="minor"/>
          </rPr>
          <t>67211709</t>
        </r>
      </text>
    </comment>
    <comment ref="P29" authorId="0" shapeId="0" xr:uid="{00000000-0006-0000-0200-00004E040000}">
      <text>
        <r>
          <rPr>
            <sz val="10"/>
            <color rgb="FF000000"/>
            <rFont val="Arial"/>
            <scheme val="minor"/>
          </rPr>
          <t>67390204</t>
        </r>
      </text>
    </comment>
    <comment ref="Q29" authorId="0" shapeId="0" xr:uid="{00000000-0006-0000-0200-00004F040000}">
      <text>
        <r>
          <rPr>
            <sz val="10"/>
            <color rgb="FF000000"/>
            <rFont val="Arial"/>
            <scheme val="minor"/>
          </rPr>
          <t>69496910</t>
        </r>
      </text>
    </comment>
    <comment ref="R29" authorId="0" shapeId="0" xr:uid="{00000000-0006-0000-0200-000050040000}">
      <text>
        <r>
          <rPr>
            <sz val="10"/>
            <color rgb="FF000000"/>
            <rFont val="Arial"/>
            <scheme val="minor"/>
          </rPr>
          <t>70397465</t>
        </r>
      </text>
    </comment>
    <comment ref="S29" authorId="0" shapeId="0" xr:uid="{00000000-0006-0000-0200-000051040000}">
      <text>
        <r>
          <rPr>
            <sz val="10"/>
            <color rgb="FF000000"/>
            <rFont val="Arial"/>
            <scheme val="minor"/>
          </rPr>
          <t>67211709</t>
        </r>
      </text>
    </comment>
    <comment ref="T29" authorId="0" shapeId="0" xr:uid="{00000000-0006-0000-0200-000052040000}">
      <text>
        <r>
          <rPr>
            <sz val="10"/>
            <color rgb="FF000000"/>
            <rFont val="Arial"/>
            <scheme val="minor"/>
          </rPr>
          <t>69112817</t>
        </r>
      </text>
    </comment>
    <comment ref="U29" authorId="0" shapeId="0" xr:uid="{00000000-0006-0000-0200-000053040000}">
      <text>
        <r>
          <rPr>
            <sz val="10"/>
            <color rgb="FF000000"/>
            <rFont val="Arial"/>
            <scheme val="minor"/>
          </rPr>
          <t>70784630</t>
        </r>
      </text>
    </comment>
    <comment ref="V29" authorId="0" shapeId="0" xr:uid="{00000000-0006-0000-0200-000054040000}">
      <text>
        <r>
          <rPr>
            <sz val="10"/>
            <color rgb="FF000000"/>
            <rFont val="Arial"/>
            <scheme val="minor"/>
          </rPr>
          <t>71872626</t>
        </r>
      </text>
    </comment>
    <comment ref="X29" authorId="0" shapeId="0" xr:uid="{00000000-0006-0000-0200-000055040000}">
      <text>
        <r>
          <rPr>
            <sz val="10"/>
            <color rgb="FF000000"/>
            <rFont val="Arial"/>
            <scheme val="minor"/>
          </rPr>
          <t xml:space="preserve">70273295
</t>
        </r>
      </text>
    </comment>
    <comment ref="Y29" authorId="0" shapeId="0" xr:uid="{00000000-0006-0000-0200-000056040000}">
      <text>
        <r>
          <rPr>
            <sz val="10"/>
            <color rgb="FF000000"/>
            <rFont val="Arial"/>
            <scheme val="minor"/>
          </rPr>
          <t>73204590</t>
        </r>
      </text>
    </comment>
    <comment ref="Z29" authorId="0" shapeId="0" xr:uid="{00000000-0006-0000-0200-000057040000}">
      <text>
        <r>
          <rPr>
            <sz val="10"/>
            <color rgb="FF000000"/>
            <rFont val="Arial"/>
            <scheme val="minor"/>
          </rPr>
          <t>74631833</t>
        </r>
      </text>
    </comment>
    <comment ref="AB29" authorId="0" shapeId="0" xr:uid="{00000000-0006-0000-0200-000058040000}">
      <text>
        <r>
          <rPr>
            <sz val="10"/>
            <color rgb="FF000000"/>
            <rFont val="Arial"/>
            <scheme val="minor"/>
          </rPr>
          <t>72418023</t>
        </r>
      </text>
    </comment>
    <comment ref="AC29" authorId="0" shapeId="0" xr:uid="{00000000-0006-0000-0200-000059040000}">
      <text>
        <r>
          <rPr>
            <sz val="10"/>
            <color rgb="FF000000"/>
            <rFont val="Arial"/>
            <scheme val="minor"/>
          </rPr>
          <t>76538624</t>
        </r>
      </text>
    </comment>
    <comment ref="AD29" authorId="0" shapeId="0" xr:uid="{00000000-0006-0000-0200-00005A040000}">
      <text>
        <r>
          <rPr>
            <sz val="10"/>
            <color rgb="FF000000"/>
            <rFont val="Arial"/>
            <scheme val="minor"/>
          </rPr>
          <t>77207651</t>
        </r>
      </text>
    </comment>
    <comment ref="AE29" authorId="0" shapeId="0" xr:uid="{00000000-0006-0000-0200-00005B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F29" authorId="0" shapeId="0" xr:uid="{00000000-0006-0000-0200-00005C040000}">
      <text>
        <r>
          <rPr>
            <sz val="10"/>
            <color rgb="FF000000"/>
            <rFont val="Arial"/>
            <scheme val="minor"/>
          </rPr>
          <t>74382200</t>
        </r>
      </text>
    </comment>
    <comment ref="AG29" authorId="0" shapeId="0" xr:uid="{00000000-0006-0000-0200-00005D040000}">
      <text>
        <r>
          <rPr>
            <sz val="10"/>
            <color rgb="FF000000"/>
            <rFont val="Arial"/>
            <scheme val="minor"/>
          </rPr>
          <t>77388799</t>
        </r>
      </text>
    </comment>
    <comment ref="AH29" authorId="0" shapeId="0" xr:uid="{00000000-0006-0000-0200-00005E040000}">
      <text>
        <r>
          <rPr>
            <sz val="10"/>
            <color rgb="FF000000"/>
            <rFont val="Arial"/>
            <scheme val="minor"/>
          </rPr>
          <t>78091710</t>
        </r>
      </text>
    </comment>
    <comment ref="AJ29" authorId="0" shapeId="0" xr:uid="{00000000-0006-0000-0200-00005F040000}">
      <text>
        <r>
          <rPr>
            <sz val="10"/>
            <color rgb="FF000000"/>
            <rFont val="Arial"/>
            <scheme val="minor"/>
          </rPr>
          <t xml:space="preserve">Conforme Nota de Empenho de Reforço por conta da descentralização (junho e julho) = R$ 84.864,66 + Empenho de reforço de Junho = 65.305,32. TOTAL: R$ 150.169,98
76433738 e 76996530.
</t>
        </r>
      </text>
    </comment>
    <comment ref="AK29" authorId="0" shapeId="0" xr:uid="{00000000-0006-0000-0200-000060040000}">
      <text>
        <r>
          <rPr>
            <sz val="10"/>
            <color rgb="FF000000"/>
            <rFont val="Arial"/>
            <scheme val="minor"/>
          </rPr>
          <t>79240052</t>
        </r>
      </text>
    </comment>
    <comment ref="AL29" authorId="0" shapeId="0" xr:uid="{00000000-0006-0000-0200-000061040000}">
      <text>
        <r>
          <rPr>
            <sz val="10"/>
            <color rgb="FF000000"/>
            <rFont val="Arial"/>
            <scheme val="minor"/>
          </rPr>
          <t>80073978</t>
        </r>
      </text>
    </comment>
    <comment ref="AO29" authorId="0" shapeId="0" xr:uid="{00000000-0006-0000-0200-000062040000}">
      <text>
        <r>
          <rPr>
            <sz val="10"/>
            <color rgb="FF000000"/>
            <rFont val="Arial"/>
            <scheme val="minor"/>
          </rPr>
          <t>81805092</t>
        </r>
      </text>
    </comment>
    <comment ref="AP29" authorId="0" shapeId="0" xr:uid="{00000000-0006-0000-0200-000063040000}">
      <text>
        <r>
          <rPr>
            <sz val="10"/>
            <color rgb="FF000000"/>
            <rFont val="Arial"/>
            <scheme val="minor"/>
          </rPr>
          <t>82799042</t>
        </r>
      </text>
    </comment>
    <comment ref="AR29" authorId="0" shapeId="0" xr:uid="{00000000-0006-0000-0200-000064040000}">
      <text>
        <r>
          <rPr>
            <sz val="10"/>
            <color rgb="FF000000"/>
            <rFont val="Arial"/>
            <scheme val="minor"/>
          </rPr>
          <t>80452696</t>
        </r>
      </text>
    </comment>
    <comment ref="AS29" authorId="0" shapeId="0" xr:uid="{00000000-0006-0000-0200-000065040000}">
      <text>
        <r>
          <rPr>
            <sz val="10"/>
            <color rgb="FF000000"/>
            <rFont val="Arial"/>
            <scheme val="minor"/>
          </rPr>
          <t>83754529</t>
        </r>
      </text>
    </comment>
    <comment ref="AT29" authorId="0" shapeId="0" xr:uid="{00000000-0006-0000-0200-000066040000}">
      <text>
        <r>
          <rPr>
            <sz val="10"/>
            <color rgb="FF000000"/>
            <rFont val="Arial"/>
            <scheme val="minor"/>
          </rPr>
          <t>84493255
84621988
84624432</t>
        </r>
      </text>
    </comment>
    <comment ref="AU29" authorId="0" shapeId="0" xr:uid="{00000000-0006-0000-0200-000067040000}">
      <text>
        <r>
          <rPr>
            <sz val="10"/>
            <color rgb="FF000000"/>
            <rFont val="Arial"/>
            <scheme val="minor"/>
          </rPr>
          <t>15 dias com o valor de R$ 42.432,33
15 dias com o valor de R$ 44.553,95</t>
        </r>
      </text>
    </comment>
    <comment ref="AV29" authorId="0" shapeId="0" xr:uid="{00000000-0006-0000-0200-000068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AW29" authorId="0" shapeId="0" xr:uid="{00000000-0006-0000-0200-000069040000}">
      <text>
        <r>
          <rPr>
            <sz val="10"/>
            <color rgb="FF000000"/>
            <rFont val="Arial"/>
            <scheme val="minor"/>
          </rPr>
          <t>86567064
86571205</t>
        </r>
      </text>
    </comment>
    <comment ref="AX29" authorId="0" shapeId="0" xr:uid="{00000000-0006-0000-0200-00006A040000}">
      <text>
        <r>
          <rPr>
            <sz val="10"/>
            <color rgb="FF000000"/>
            <rFont val="Arial"/>
            <scheme val="minor"/>
          </rPr>
          <t>87736246</t>
        </r>
      </text>
    </comment>
    <comment ref="AZ29" authorId="0" shapeId="0" xr:uid="{00000000-0006-0000-0200-00006B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BA29" authorId="0" shapeId="0" xr:uid="{00000000-0006-0000-0200-00006C040000}">
      <text>
        <r>
          <rPr>
            <sz val="10"/>
            <color rgb="FF000000"/>
            <rFont val="Arial"/>
            <scheme val="minor"/>
          </rPr>
          <t>87882114</t>
        </r>
      </text>
    </comment>
    <comment ref="BB29" authorId="0" shapeId="0" xr:uid="{00000000-0006-0000-0200-00006D040000}">
      <text>
        <r>
          <rPr>
            <sz val="10"/>
            <color rgb="FF000000"/>
            <rFont val="Arial"/>
            <scheme val="minor"/>
          </rPr>
          <t>88639429
88639439
88638740</t>
        </r>
      </text>
    </comment>
    <comment ref="BD29" authorId="0" shapeId="0" xr:uid="{00000000-0006-0000-0200-00006E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BE29" authorId="0" shapeId="0" xr:uid="{00000000-0006-0000-0200-00006F040000}">
      <text>
        <r>
          <rPr>
            <sz val="10"/>
            <color rgb="FF000000"/>
            <rFont val="Arial"/>
            <scheme val="minor"/>
          </rPr>
          <t>89993244</t>
        </r>
      </text>
    </comment>
    <comment ref="BF29" authorId="0" shapeId="0" xr:uid="{00000000-0006-0000-0200-000070040000}">
      <text>
        <r>
          <rPr>
            <sz val="10"/>
            <color rgb="FF000000"/>
            <rFont val="Arial"/>
            <scheme val="minor"/>
          </rPr>
          <t xml:space="preserve">90922751
90922821
90924370
</t>
        </r>
      </text>
    </comment>
    <comment ref="BH29" authorId="0" shapeId="0" xr:uid="{00000000-0006-0000-0200-000071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BI29" authorId="0" shapeId="0" xr:uid="{00000000-0006-0000-0200-000072040000}">
      <text>
        <r>
          <rPr>
            <sz val="10"/>
            <color rgb="FF000000"/>
            <rFont val="Arial"/>
            <scheme val="minor"/>
          </rPr>
          <t xml:space="preserve">90163484
90163035
</t>
        </r>
      </text>
    </comment>
    <comment ref="BJ29" authorId="0" shapeId="0" xr:uid="{00000000-0006-0000-0200-000073040000}">
      <text>
        <r>
          <rPr>
            <sz val="10"/>
            <color rgb="FF000000"/>
            <rFont val="Arial"/>
            <scheme val="minor"/>
          </rPr>
          <t>90993079
90992756</t>
        </r>
      </text>
    </comment>
    <comment ref="BK29" authorId="0" shapeId="0" xr:uid="{00000000-0006-0000-0200-000074040000}">
      <text>
        <r>
          <rPr>
            <sz val="10"/>
            <color rgb="FF000000"/>
            <rFont val="Arial"/>
            <scheme val="minor"/>
          </rPr>
          <t>90543966</t>
        </r>
      </text>
    </comment>
    <comment ref="D30" authorId="0" shapeId="0" xr:uid="{00000000-0006-0000-0200-000075040000}">
      <text>
        <r>
          <rPr>
            <sz val="10"/>
            <color rgb="FF000000"/>
            <rFont val="Arial"/>
            <scheme val="minor"/>
          </rPr>
          <t>10559306</t>
        </r>
      </text>
    </comment>
    <comment ref="O30" authorId="0" shapeId="0" xr:uid="{00000000-0006-0000-0200-000076040000}">
      <text>
        <r>
          <rPr>
            <sz val="10"/>
            <color rgb="FF000000"/>
            <rFont val="Arial"/>
            <scheme val="minor"/>
          </rPr>
          <t>67260202</t>
        </r>
      </text>
    </comment>
    <comment ref="P30" authorId="0" shapeId="0" xr:uid="{00000000-0006-0000-0200-000077040000}">
      <text>
        <r>
          <rPr>
            <sz val="10"/>
            <color rgb="FF000000"/>
            <rFont val="Arial"/>
            <scheme val="minor"/>
          </rPr>
          <t>67516881</t>
        </r>
      </text>
    </comment>
    <comment ref="Q30" authorId="0" shapeId="0" xr:uid="{00000000-0006-0000-0200-000078040000}">
      <text>
        <r>
          <rPr>
            <sz val="10"/>
            <color rgb="FF000000"/>
            <rFont val="Arial"/>
            <scheme val="minor"/>
          </rPr>
          <t>68841918</t>
        </r>
      </text>
    </comment>
    <comment ref="R30" authorId="0" shapeId="0" xr:uid="{00000000-0006-0000-0200-000079040000}">
      <text>
        <r>
          <rPr>
            <sz val="10"/>
            <color rgb="FF000000"/>
            <rFont val="Arial"/>
            <scheme val="minor"/>
          </rPr>
          <t>70065322</t>
        </r>
      </text>
    </comment>
    <comment ref="T30" authorId="0" shapeId="0" xr:uid="{00000000-0006-0000-0200-00007A040000}">
      <text>
        <r>
          <rPr>
            <sz val="10"/>
            <color rgb="FF000000"/>
            <rFont val="Arial"/>
            <scheme val="minor"/>
          </rPr>
          <t>69096177</t>
        </r>
      </text>
    </comment>
    <comment ref="U30" authorId="0" shapeId="0" xr:uid="{00000000-0006-0000-0200-00007B040000}">
      <text>
        <r>
          <rPr>
            <sz val="10"/>
            <color rgb="FF000000"/>
            <rFont val="Arial"/>
            <scheme val="minor"/>
          </rPr>
          <t>70789861</t>
        </r>
      </text>
    </comment>
    <comment ref="V30" authorId="0" shapeId="0" xr:uid="{00000000-0006-0000-0200-00007C040000}">
      <text>
        <r>
          <rPr>
            <sz val="10"/>
            <color rgb="FF000000"/>
            <rFont val="Arial"/>
            <scheme val="minor"/>
          </rPr>
          <t>71878787</t>
        </r>
      </text>
    </comment>
    <comment ref="W30" authorId="0" shapeId="0" xr:uid="{00000000-0006-0000-0200-00007D040000}">
      <text>
        <r>
          <rPr>
            <sz val="10"/>
            <color rgb="FF000000"/>
            <rFont val="Arial"/>
            <scheme val="minor"/>
          </rPr>
          <t>67211709</t>
        </r>
      </text>
    </comment>
    <comment ref="X30" authorId="0" shapeId="0" xr:uid="{00000000-0006-0000-0200-00007E040000}">
      <text>
        <r>
          <rPr>
            <sz val="10"/>
            <color rgb="FF000000"/>
            <rFont val="Arial"/>
            <scheme val="minor"/>
          </rPr>
          <t>70277426</t>
        </r>
      </text>
    </comment>
    <comment ref="Y30" authorId="0" shapeId="0" xr:uid="{00000000-0006-0000-0200-00007F040000}">
      <text>
        <r>
          <rPr>
            <sz val="10"/>
            <color rgb="FF000000"/>
            <rFont val="Arial"/>
            <scheme val="minor"/>
          </rPr>
          <t>73124832</t>
        </r>
      </text>
    </comment>
    <comment ref="Z30" authorId="0" shapeId="0" xr:uid="{00000000-0006-0000-0200-000080040000}">
      <text>
        <r>
          <rPr>
            <sz val="10"/>
            <color rgb="FF000000"/>
            <rFont val="Arial"/>
            <scheme val="minor"/>
          </rPr>
          <t>73209499</t>
        </r>
      </text>
    </comment>
    <comment ref="AB30" authorId="0" shapeId="0" xr:uid="{00000000-0006-0000-0200-000081040000}">
      <text>
        <r>
          <rPr>
            <sz val="10"/>
            <color rgb="FF000000"/>
            <rFont val="Arial"/>
            <scheme val="minor"/>
          </rPr>
          <t>72466920 - Empenhado R$67.301,77, posteriormente anulado pelo doc. 72724203</t>
        </r>
      </text>
    </comment>
    <comment ref="BG30" authorId="0" shapeId="0" xr:uid="{00000000-0006-0000-0200-000082040000}">
      <text>
        <r>
          <rPr>
            <sz val="10"/>
            <color rgb="FF000000"/>
            <rFont val="Arial"/>
            <scheme val="minor"/>
          </rPr>
          <t xml:space="preserve">Previsão do ajuste de 5% </t>
        </r>
      </text>
    </comment>
    <comment ref="AA31" authorId="0" shapeId="0" xr:uid="{00000000-0006-0000-0200-000083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B31" authorId="0" shapeId="0" xr:uid="{00000000-0006-0000-0200-000084040000}">
      <text>
        <r>
          <rPr>
            <sz val="10"/>
            <color rgb="FF000000"/>
            <rFont val="Arial"/>
            <scheme val="minor"/>
          </rPr>
          <t>71663509</t>
        </r>
      </text>
    </comment>
    <comment ref="AC31" authorId="0" shapeId="0" xr:uid="{00000000-0006-0000-0200-000085040000}">
      <text>
        <r>
          <rPr>
            <sz val="10"/>
            <color rgb="FF000000"/>
            <rFont val="Arial"/>
            <scheme val="minor"/>
          </rPr>
          <t>76090462</t>
        </r>
      </text>
    </comment>
    <comment ref="AD31" authorId="0" shapeId="0" xr:uid="{00000000-0006-0000-0200-000086040000}">
      <text>
        <r>
          <rPr>
            <sz val="10"/>
            <color rgb="FF000000"/>
            <rFont val="Arial"/>
            <scheme val="minor"/>
          </rPr>
          <t>76897281</t>
        </r>
      </text>
    </comment>
    <comment ref="AE31" authorId="0" shapeId="0" xr:uid="{00000000-0006-0000-0200-000087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F31" authorId="0" shapeId="0" xr:uid="{00000000-0006-0000-0200-000088040000}">
      <text>
        <r>
          <rPr>
            <sz val="10"/>
            <color rgb="FF000000"/>
            <rFont val="Arial"/>
            <scheme val="minor"/>
          </rPr>
          <t>74370325</t>
        </r>
      </text>
    </comment>
    <comment ref="AG31" authorId="0" shapeId="0" xr:uid="{00000000-0006-0000-0200-000089040000}">
      <text>
        <r>
          <rPr>
            <sz val="10"/>
            <color rgb="FF000000"/>
            <rFont val="Arial"/>
            <scheme val="minor"/>
          </rPr>
          <t>78706894</t>
        </r>
      </text>
    </comment>
    <comment ref="AH31" authorId="0" shapeId="0" xr:uid="{00000000-0006-0000-0200-00008A040000}">
      <text>
        <r>
          <rPr>
            <sz val="10"/>
            <color rgb="FF000000"/>
            <rFont val="Arial"/>
            <scheme val="minor"/>
          </rPr>
          <t>79350516</t>
        </r>
      </text>
    </comment>
    <comment ref="AI31" authorId="0" shapeId="0" xr:uid="{00000000-0006-0000-0200-00008B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J31" authorId="0" shapeId="0" xr:uid="{00000000-0006-0000-0200-00008C040000}">
      <text>
        <r>
          <rPr>
            <sz val="10"/>
            <color rgb="FF000000"/>
            <rFont val="Arial"/>
            <scheme val="minor"/>
          </rPr>
          <t>76644725</t>
        </r>
      </text>
    </comment>
    <comment ref="AK31" authorId="0" shapeId="0" xr:uid="{00000000-0006-0000-0200-00008D040000}">
      <text>
        <r>
          <rPr>
            <sz val="10"/>
            <color rgb="FF000000"/>
            <rFont val="Arial"/>
            <scheme val="minor"/>
          </rPr>
          <t>81190553</t>
        </r>
      </text>
    </comment>
    <comment ref="AL31" authorId="0" shapeId="0" xr:uid="{00000000-0006-0000-0200-00008E040000}">
      <text>
        <r>
          <rPr>
            <sz val="10"/>
            <color rgb="FF000000"/>
            <rFont val="Arial"/>
            <scheme val="minor"/>
          </rPr>
          <t>81886500</t>
        </r>
      </text>
    </comment>
    <comment ref="AM31" authorId="0" shapeId="0" xr:uid="{00000000-0006-0000-0200-00008F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N31" authorId="0" shapeId="0" xr:uid="{00000000-0006-0000-0200-000090040000}">
      <text>
        <r>
          <rPr>
            <sz val="10"/>
            <color rgb="FF000000"/>
            <rFont val="Arial"/>
            <scheme val="minor"/>
          </rPr>
          <t>78503774</t>
        </r>
      </text>
    </comment>
    <comment ref="AO31" authorId="0" shapeId="0" xr:uid="{00000000-0006-0000-0200-000091040000}">
      <text>
        <r>
          <rPr>
            <sz val="10"/>
            <color rgb="FF000000"/>
            <rFont val="Arial"/>
            <scheme val="minor"/>
          </rPr>
          <t>83259397</t>
        </r>
      </text>
    </comment>
    <comment ref="AP31" authorId="0" shapeId="0" xr:uid="{00000000-0006-0000-0200-000092040000}">
      <text>
        <r>
          <rPr>
            <sz val="10"/>
            <color rgb="FF000000"/>
            <rFont val="Arial"/>
            <scheme val="minor"/>
          </rPr>
          <t>84411420</t>
        </r>
      </text>
    </comment>
    <comment ref="AR31" authorId="0" shapeId="0" xr:uid="{00000000-0006-0000-0200-000093040000}">
      <text>
        <r>
          <rPr>
            <sz val="10"/>
            <color rgb="FF000000"/>
            <rFont val="Arial"/>
            <scheme val="minor"/>
          </rPr>
          <t>80206896</t>
        </r>
      </text>
    </comment>
    <comment ref="AS31" authorId="0" shapeId="0" xr:uid="{00000000-0006-0000-0200-000094040000}">
      <text>
        <r>
          <rPr>
            <sz val="10"/>
            <color rgb="FF000000"/>
            <rFont val="Arial"/>
            <scheme val="minor"/>
          </rPr>
          <t>84734697</t>
        </r>
      </text>
    </comment>
    <comment ref="AT31" authorId="0" shapeId="0" xr:uid="{00000000-0006-0000-0200-000095040000}">
      <text>
        <r>
          <rPr>
            <sz val="10"/>
            <color rgb="FF000000"/>
            <rFont val="Arial"/>
            <scheme val="minor"/>
          </rPr>
          <t>85811003</t>
        </r>
      </text>
    </comment>
    <comment ref="AU31" authorId="0" shapeId="0" xr:uid="{00000000-0006-0000-0200-000096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V31" authorId="0" shapeId="0" xr:uid="{00000000-0006-0000-0200-000097040000}">
      <text>
        <r>
          <rPr>
            <sz val="10"/>
            <color rgb="FF000000"/>
            <rFont val="Arial"/>
            <scheme val="minor"/>
          </rPr>
          <t>82625444</t>
        </r>
      </text>
    </comment>
    <comment ref="AW31" authorId="0" shapeId="0" xr:uid="{00000000-0006-0000-0200-000098040000}">
      <text>
        <r>
          <rPr>
            <sz val="10"/>
            <color rgb="FF000000"/>
            <rFont val="Arial"/>
            <scheme val="minor"/>
          </rPr>
          <t>86594395</t>
        </r>
      </text>
    </comment>
    <comment ref="AX31" authorId="0" shapeId="0" xr:uid="{00000000-0006-0000-0200-000099040000}">
      <text>
        <r>
          <rPr>
            <sz val="10"/>
            <color rgb="FF000000"/>
            <rFont val="Arial"/>
            <scheme val="minor"/>
          </rPr>
          <t>86839939</t>
        </r>
      </text>
    </comment>
    <comment ref="AY31" authorId="0" shapeId="0" xr:uid="{00000000-0006-0000-0200-00009A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Z31" authorId="0" shapeId="0" xr:uid="{00000000-0006-0000-0200-00009B040000}">
      <text>
        <r>
          <rPr>
            <sz val="10"/>
            <color rgb="FF000000"/>
            <rFont val="Arial"/>
            <scheme val="minor"/>
          </rPr>
          <t>2024NE00729 R$ 47.498,12
82625444
2024NE00730 R$ 925,00 
82627490</t>
        </r>
      </text>
    </comment>
    <comment ref="BA31" authorId="0" shapeId="0" xr:uid="{00000000-0006-0000-0200-00009C040000}">
      <text>
        <r>
          <rPr>
            <sz val="10"/>
            <color rgb="FF000000"/>
            <rFont val="Arial"/>
            <scheme val="minor"/>
          </rPr>
          <t>88767602
88794662</t>
        </r>
      </text>
    </comment>
    <comment ref="BB31" authorId="0" shapeId="0" xr:uid="{00000000-0006-0000-0200-00009D040000}">
      <text>
        <r>
          <rPr>
            <sz val="10"/>
            <color rgb="FF000000"/>
            <rFont val="Arial"/>
            <scheme val="minor"/>
          </rPr>
          <t xml:space="preserve">90435897
90180740
</t>
        </r>
      </text>
    </comment>
    <comment ref="BC31" authorId="0" shapeId="0" xr:uid="{00000000-0006-0000-0200-00009E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BD31" authorId="0" shapeId="0" xr:uid="{00000000-0006-0000-0200-00009F040000}">
      <text>
        <r>
          <rPr>
            <sz val="10"/>
            <color rgb="FF000000"/>
            <rFont val="Arial"/>
            <scheme val="minor"/>
          </rPr>
          <t>82627490</t>
        </r>
      </text>
    </comment>
    <comment ref="BE31" authorId="0" shapeId="0" xr:uid="{00000000-0006-0000-0200-0000A0040000}">
      <text>
        <r>
          <rPr>
            <sz val="10"/>
            <color rgb="FF000000"/>
            <rFont val="Arial"/>
            <scheme val="minor"/>
          </rPr>
          <t xml:space="preserve">90061692
</t>
        </r>
      </text>
    </comment>
    <comment ref="BF31" authorId="0" shapeId="0" xr:uid="{00000000-0006-0000-0200-0000A1040000}">
      <text>
        <r>
          <rPr>
            <sz val="10"/>
            <color rgb="FF000000"/>
            <rFont val="Arial"/>
            <scheme val="minor"/>
          </rPr>
          <t>90775854
90774679
90775931</t>
        </r>
      </text>
    </comment>
    <comment ref="BG31" authorId="0" shapeId="0" xr:uid="{00000000-0006-0000-0200-0000A2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BH31" authorId="0" shapeId="0" xr:uid="{00000000-0006-0000-0200-0000A3040000}">
      <text>
        <r>
          <rPr>
            <sz val="10"/>
            <color rgb="FF000000"/>
            <rFont val="Arial"/>
            <scheme val="minor"/>
          </rPr>
          <t>82627490</t>
        </r>
      </text>
    </comment>
    <comment ref="BI31" authorId="0" shapeId="0" xr:uid="{00000000-0006-0000-0200-0000A4040000}">
      <text>
        <r>
          <rPr>
            <sz val="10"/>
            <color rgb="FF000000"/>
            <rFont val="Arial"/>
            <scheme val="minor"/>
          </rPr>
          <t>90259920</t>
        </r>
      </text>
    </comment>
    <comment ref="BJ31" authorId="0" shapeId="0" xr:uid="{00000000-0006-0000-0200-0000A5040000}">
      <text>
        <r>
          <rPr>
            <sz val="10"/>
            <color rgb="FF000000"/>
            <rFont val="Arial"/>
            <scheme val="minor"/>
          </rPr>
          <t>90950960
90951537
91161156</t>
        </r>
      </text>
    </comment>
    <comment ref="D32" authorId="0" shapeId="0" xr:uid="{00000000-0006-0000-0200-0000A6040000}">
      <text>
        <r>
          <rPr>
            <sz val="10"/>
            <color rgb="FF000000"/>
            <rFont val="Arial"/>
            <scheme val="minor"/>
          </rPr>
          <t>41861191 - NÃO HÁ INSTRUMENTO DE AJUSTE (CONTRATO, TERMO DE COMPROMISSO/ADESÃO) ASSINADO ENTRE AS PARTES</t>
        </r>
      </text>
    </comment>
    <comment ref="E32" authorId="0" shapeId="0" xr:uid="{00000000-0006-0000-0200-0000A7040000}">
      <text>
        <r>
          <rPr>
            <sz val="10"/>
            <color rgb="FF000000"/>
            <rFont val="Arial"/>
            <scheme val="minor"/>
          </rPr>
          <t>41594189</t>
        </r>
      </text>
    </comment>
    <comment ref="F32" authorId="0" shapeId="0" xr:uid="{00000000-0006-0000-0200-0000A8040000}">
      <text>
        <r>
          <rPr>
            <sz val="10"/>
            <color rgb="FF000000"/>
            <rFont val="Arial"/>
            <scheme val="minor"/>
          </rPr>
          <t>42988161 - DATA DA EMISSÃO DA PRIMEIRA NOTA DE EMPENHO ORIGINAL - CONFORME ART. 62 DA 8666, SERVE COMO INSTRUMENTO HÁBIL PARA CONTRATAÇÃO</t>
        </r>
      </text>
    </comment>
    <comment ref="G32" authorId="0" shapeId="0" xr:uid="{00000000-0006-0000-0200-0000A9040000}">
      <text>
        <r>
          <rPr>
            <sz val="10"/>
            <color rgb="FF000000"/>
            <rFont val="Arial"/>
            <scheme val="minor"/>
          </rPr>
          <t>41594189 - RATIFICO DA AUTORIZAÇÃO DE CONTRATAÇÃO PELO ORDENADOR</t>
        </r>
      </text>
    </comment>
    <comment ref="H32" authorId="0" shapeId="0" xr:uid="{00000000-0006-0000-0200-0000AA040000}">
      <text>
        <r>
          <rPr>
            <sz val="10"/>
            <color rgb="FF000000"/>
            <rFont val="Arial"/>
            <scheme val="minor"/>
          </rPr>
          <t>48 MESES</t>
        </r>
      </text>
    </comment>
    <comment ref="O32" authorId="0" shapeId="0" xr:uid="{00000000-0006-0000-0200-0000AB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P32" authorId="0" shapeId="0" xr:uid="{00000000-0006-0000-0200-0000AC040000}">
      <text>
        <r>
          <rPr>
            <sz val="10"/>
            <color rgb="FF000000"/>
            <rFont val="Arial"/>
            <scheme val="minor"/>
          </rPr>
          <t>67732284</t>
        </r>
      </text>
    </comment>
    <comment ref="Q32" authorId="0" shapeId="0" xr:uid="{00000000-0006-0000-0200-0000AD040000}">
      <text>
        <r>
          <rPr>
            <sz val="10"/>
            <color rgb="FF000000"/>
            <rFont val="Arial"/>
            <scheme val="minor"/>
          </rPr>
          <t>70165431</t>
        </r>
      </text>
    </comment>
    <comment ref="R32" authorId="0" shapeId="0" xr:uid="{00000000-0006-0000-0200-0000AE040000}">
      <text>
        <r>
          <rPr>
            <sz val="10"/>
            <color rgb="FF000000"/>
            <rFont val="Arial"/>
            <scheme val="minor"/>
          </rPr>
          <t>70573561 e 70574679</t>
        </r>
      </text>
    </comment>
    <comment ref="S32" authorId="0" shapeId="0" xr:uid="{00000000-0006-0000-0200-0000AF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T32" authorId="0" shapeId="0" xr:uid="{00000000-0006-0000-0200-0000B0040000}">
      <text>
        <r>
          <rPr>
            <sz val="10"/>
            <color rgb="FF000000"/>
            <rFont val="Arial"/>
            <scheme val="minor"/>
          </rPr>
          <t>69219741 - ANULAÇÃO DE r$8.000,00 (69925696)</t>
        </r>
      </text>
    </comment>
    <comment ref="U32" authorId="0" shapeId="0" xr:uid="{00000000-0006-0000-0200-0000B1040000}">
      <text>
        <r>
          <rPr>
            <sz val="10"/>
            <color rgb="FF000000"/>
            <rFont val="Arial"/>
            <scheme val="minor"/>
          </rPr>
          <t>70176314</t>
        </r>
      </text>
    </comment>
    <comment ref="V32" authorId="0" shapeId="0" xr:uid="{00000000-0006-0000-0200-0000B2040000}">
      <text>
        <r>
          <rPr>
            <sz val="10"/>
            <color rgb="FF000000"/>
            <rFont val="Arial"/>
            <scheme val="minor"/>
          </rPr>
          <t>70713750 e 70714293</t>
        </r>
      </text>
    </comment>
    <comment ref="W32" authorId="0" shapeId="0" xr:uid="{00000000-0006-0000-0200-0000B3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X32" authorId="0" shapeId="0" xr:uid="{00000000-0006-0000-0200-0000B4040000}">
      <text>
        <r>
          <rPr>
            <sz val="10"/>
            <color rgb="FF000000"/>
            <rFont val="Arial"/>
            <scheme val="minor"/>
          </rPr>
          <t>70674062</t>
        </r>
      </text>
    </comment>
    <comment ref="Y32" authorId="0" shapeId="0" xr:uid="{00000000-0006-0000-0200-0000B5040000}">
      <text>
        <r>
          <rPr>
            <sz val="10"/>
            <color rgb="FF000000"/>
            <rFont val="Arial"/>
            <scheme val="minor"/>
          </rPr>
          <t>72546055</t>
        </r>
      </text>
    </comment>
    <comment ref="Z32" authorId="0" shapeId="0" xr:uid="{00000000-0006-0000-0200-0000B6040000}">
      <text>
        <r>
          <rPr>
            <sz val="10"/>
            <color rgb="FF000000"/>
            <rFont val="Arial"/>
            <scheme val="minor"/>
          </rPr>
          <t>73138428 e 73138954.</t>
        </r>
      </text>
    </comment>
    <comment ref="AA32" authorId="0" shapeId="0" xr:uid="{00000000-0006-0000-0200-0000B7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AB32" authorId="0" shapeId="0" xr:uid="{00000000-0006-0000-0200-0000B8040000}">
      <text>
        <r>
          <rPr>
            <sz val="10"/>
            <color rgb="FF000000"/>
            <rFont val="Arial"/>
            <scheme val="minor"/>
          </rPr>
          <t>72320035</t>
        </r>
      </text>
    </comment>
    <comment ref="AC32" authorId="0" shapeId="0" xr:uid="{00000000-0006-0000-0200-0000B9040000}">
      <text>
        <r>
          <rPr>
            <sz val="10"/>
            <color rgb="FF000000"/>
            <rFont val="Arial"/>
            <scheme val="minor"/>
          </rPr>
          <t>74761793</t>
        </r>
      </text>
    </comment>
    <comment ref="AD32" authorId="0" shapeId="0" xr:uid="{00000000-0006-0000-0200-0000BA040000}">
      <text>
        <r>
          <rPr>
            <sz val="10"/>
            <color rgb="FF000000"/>
            <rFont val="Arial"/>
            <scheme val="minor"/>
          </rPr>
          <t>75444837 e 75446831.</t>
        </r>
      </text>
    </comment>
    <comment ref="AE32" authorId="0" shapeId="0" xr:uid="{00000000-0006-0000-0200-0000BB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AF32" authorId="0" shapeId="0" xr:uid="{00000000-0006-0000-0200-0000BC040000}">
      <text>
        <r>
          <rPr>
            <sz val="10"/>
            <color rgb="FF000000"/>
            <rFont val="Arial"/>
            <scheme val="minor"/>
          </rPr>
          <t>74370661
NE: 2024NE00376</t>
        </r>
      </text>
    </comment>
    <comment ref="AG32" authorId="0" shapeId="0" xr:uid="{00000000-0006-0000-0200-0000BD040000}">
      <text>
        <r>
          <rPr>
            <sz val="10"/>
            <color rgb="FF000000"/>
            <rFont val="Arial"/>
            <scheme val="minor"/>
          </rPr>
          <t>76444207</t>
        </r>
      </text>
    </comment>
    <comment ref="AH32" authorId="0" shapeId="0" xr:uid="{00000000-0006-0000-0200-0000BE040000}">
      <text>
        <r>
          <rPr>
            <sz val="10"/>
            <color rgb="FF000000"/>
            <rFont val="Arial"/>
            <scheme val="minor"/>
          </rPr>
          <t>76891396 e 76891528.</t>
        </r>
      </text>
    </comment>
    <comment ref="AJ32" authorId="0" shapeId="0" xr:uid="{00000000-0006-0000-0200-0000BF040000}">
      <text>
        <r>
          <rPr>
            <sz val="10"/>
            <color rgb="FF000000"/>
            <rFont val="Arial"/>
            <scheme val="minor"/>
          </rPr>
          <t>77294420</t>
        </r>
      </text>
    </comment>
    <comment ref="AK32" authorId="0" shapeId="0" xr:uid="{00000000-0006-0000-0200-0000C0040000}">
      <text>
        <r>
          <rPr>
            <sz val="10"/>
            <color rgb="FF000000"/>
            <rFont val="Arial"/>
            <scheme val="minor"/>
          </rPr>
          <t>79079316</t>
        </r>
      </text>
    </comment>
    <comment ref="AL32" authorId="0" shapeId="0" xr:uid="{00000000-0006-0000-0200-0000C1040000}">
      <text>
        <r>
          <rPr>
            <sz val="10"/>
            <color rgb="FF000000"/>
            <rFont val="Arial"/>
            <scheme val="minor"/>
          </rPr>
          <t>79828922</t>
        </r>
      </text>
    </comment>
    <comment ref="AM32" authorId="0" shapeId="0" xr:uid="{00000000-0006-0000-0200-0000C2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AN32" authorId="0" shapeId="0" xr:uid="{00000000-0006-0000-0200-0000C3040000}">
      <text>
        <r>
          <rPr>
            <sz val="10"/>
            <color rgb="FF000000"/>
            <rFont val="Arial"/>
            <scheme val="minor"/>
          </rPr>
          <t>78726401</t>
        </r>
      </text>
    </comment>
    <comment ref="AO32" authorId="0" shapeId="0" xr:uid="{00000000-0006-0000-0200-0000C4040000}">
      <text>
        <r>
          <rPr>
            <sz val="10"/>
            <color rgb="FF000000"/>
            <rFont val="Arial"/>
            <scheme val="minor"/>
          </rPr>
          <t xml:space="preserve">81100230
</t>
        </r>
      </text>
    </comment>
    <comment ref="AP32" authorId="0" shapeId="0" xr:uid="{00000000-0006-0000-0200-0000C5040000}">
      <text>
        <r>
          <rPr>
            <sz val="10"/>
            <color rgb="FF000000"/>
            <rFont val="Arial"/>
            <scheme val="minor"/>
          </rPr>
          <t xml:space="preserve">81562861 e 81562937
</t>
        </r>
      </text>
    </comment>
    <comment ref="AQ32" authorId="0" shapeId="0" xr:uid="{00000000-0006-0000-0200-0000C6040000}">
      <text>
        <r>
          <rPr>
            <sz val="10"/>
            <color rgb="FF000000"/>
            <rFont val="Arial"/>
            <scheme val="minor"/>
          </rPr>
          <t>67442306
PEDIDO EM:
79830477</t>
        </r>
      </text>
    </comment>
    <comment ref="AR32" authorId="0" shapeId="0" xr:uid="{00000000-0006-0000-0200-0000C7040000}">
      <text>
        <r>
          <rPr>
            <sz val="10"/>
            <color rgb="FF000000"/>
            <rFont val="Arial"/>
            <scheme val="minor"/>
          </rPr>
          <t>80748880</t>
        </r>
      </text>
    </comment>
    <comment ref="AS32" authorId="0" shapeId="0" xr:uid="{00000000-0006-0000-0200-0000C8040000}">
      <text>
        <r>
          <rPr>
            <sz val="10"/>
            <color rgb="FF000000"/>
            <rFont val="Arial"/>
            <scheme val="minor"/>
          </rPr>
          <t>82908926</t>
        </r>
      </text>
    </comment>
    <comment ref="AT32" authorId="0" shapeId="0" xr:uid="{00000000-0006-0000-0200-0000C9040000}">
      <text>
        <r>
          <rPr>
            <sz val="10"/>
            <color rgb="FF000000"/>
            <rFont val="Arial"/>
            <scheme val="minor"/>
          </rPr>
          <t>83412674 e 83412742</t>
        </r>
      </text>
    </comment>
    <comment ref="AV32" authorId="0" shapeId="0" xr:uid="{00000000-0006-0000-0200-0000CA040000}">
      <text>
        <r>
          <rPr>
            <sz val="10"/>
            <color rgb="FF000000"/>
            <rFont val="Arial"/>
            <scheme val="minor"/>
          </rPr>
          <t xml:space="preserve">82681224 -  PORTARIA CONJUNTA FAPERJ/SEPLAG Nº701, DE 26/07/2024
</t>
        </r>
      </text>
    </comment>
    <comment ref="AW32" authorId="0" shapeId="0" xr:uid="{00000000-0006-0000-0200-0000CB040000}">
      <text>
        <r>
          <rPr>
            <sz val="10"/>
            <color rgb="FF000000"/>
            <rFont val="Arial"/>
            <scheme val="minor"/>
          </rPr>
          <t>85675415</t>
        </r>
      </text>
    </comment>
    <comment ref="AX32" authorId="0" shapeId="0" xr:uid="{00000000-0006-0000-0200-0000CC040000}">
      <text>
        <r>
          <rPr>
            <sz val="10"/>
            <color rgb="FF000000"/>
            <rFont val="Arial"/>
            <scheme val="minor"/>
          </rPr>
          <t xml:space="preserve">85675415 e 86324630
</t>
        </r>
      </text>
    </comment>
    <comment ref="AZ32" authorId="0" shapeId="0" xr:uid="{00000000-0006-0000-0200-0000CD040000}">
      <text>
        <r>
          <rPr>
            <sz val="10"/>
            <color rgb="FF000000"/>
            <rFont val="Arial"/>
            <scheme val="minor"/>
          </rPr>
          <t>85057355</t>
        </r>
      </text>
    </comment>
    <comment ref="BA32" authorId="0" shapeId="0" xr:uid="{00000000-0006-0000-0200-0000CE040000}">
      <text>
        <r>
          <rPr>
            <sz val="10"/>
            <color rgb="FF000000"/>
            <rFont val="Arial"/>
            <scheme val="minor"/>
          </rPr>
          <t xml:space="preserve">87413724
</t>
        </r>
      </text>
    </comment>
    <comment ref="BB32" authorId="0" shapeId="0" xr:uid="{00000000-0006-0000-0200-0000CF040000}">
      <text>
        <r>
          <rPr>
            <sz val="10"/>
            <color rgb="FF000000"/>
            <rFont val="Arial"/>
            <scheme val="minor"/>
          </rPr>
          <t xml:space="preserve">87756200 e 87757354
</t>
        </r>
      </text>
    </comment>
    <comment ref="BD32" authorId="0" shapeId="0" xr:uid="{00000000-0006-0000-0200-0000D0040000}">
      <text>
        <r>
          <rPr>
            <sz val="10"/>
            <color rgb="FF000000"/>
            <rFont val="Arial"/>
            <scheme val="minor"/>
          </rPr>
          <t>85806162</t>
        </r>
      </text>
    </comment>
    <comment ref="BE32" authorId="0" shapeId="0" xr:uid="{00000000-0006-0000-0200-0000D1040000}">
      <text>
        <r>
          <rPr>
            <sz val="10"/>
            <color rgb="FF000000"/>
            <rFont val="Arial"/>
            <scheme val="minor"/>
          </rPr>
          <t>89593131</t>
        </r>
      </text>
    </comment>
    <comment ref="BF32" authorId="0" shapeId="0" xr:uid="{00000000-0006-0000-0200-0000D2040000}">
      <text>
        <r>
          <rPr>
            <sz val="10"/>
            <color rgb="FF000000"/>
            <rFont val="Arial"/>
            <scheme val="minor"/>
          </rPr>
          <t xml:space="preserve">falta OB
</t>
        </r>
      </text>
    </comment>
    <comment ref="BH32" authorId="0" shapeId="0" xr:uid="{00000000-0006-0000-0200-0000D3040000}">
      <text>
        <r>
          <rPr>
            <sz val="10"/>
            <color rgb="FF000000"/>
            <rFont val="Arial"/>
            <scheme val="minor"/>
          </rPr>
          <t>85806162</t>
        </r>
      </text>
    </comment>
    <comment ref="BI32" authorId="0" shapeId="0" xr:uid="{00000000-0006-0000-0200-0000D4040000}">
      <text>
        <r>
          <rPr>
            <sz val="10"/>
            <color rgb="FF000000"/>
            <rFont val="Arial"/>
            <scheme val="minor"/>
          </rPr>
          <t xml:space="preserve">89401312
</t>
        </r>
      </text>
    </comment>
    <comment ref="BJ32" authorId="0" shapeId="0" xr:uid="{00000000-0006-0000-0200-0000D5040000}">
      <text>
        <r>
          <rPr>
            <sz val="10"/>
            <color rgb="FF000000"/>
            <rFont val="Arial"/>
            <scheme val="minor"/>
          </rPr>
          <t>89969767</t>
        </r>
      </text>
    </comment>
    <comment ref="H33" authorId="0" shapeId="0" xr:uid="{00000000-0006-0000-0200-0000D6040000}">
      <text>
        <r>
          <rPr>
            <sz val="10"/>
            <color rgb="FF000000"/>
            <rFont val="Arial"/>
            <scheme val="minor"/>
          </rPr>
          <t>CONTRATO DE 48 MESES</t>
        </r>
      </text>
    </comment>
    <comment ref="O33" authorId="0" shapeId="0" xr:uid="{00000000-0006-0000-0200-0000D7040000}">
      <text>
        <r>
          <rPr>
            <sz val="10"/>
            <color rgb="FF000000"/>
            <rFont val="Arial"/>
            <scheme val="minor"/>
          </rPr>
          <t>Existe um valor variável que será pago em Janeiro
97305337</t>
        </r>
      </text>
    </comment>
    <comment ref="P33" authorId="0" shapeId="0" xr:uid="{00000000-0006-0000-0200-0000D8040000}">
      <text>
        <r>
          <rPr>
            <sz val="10"/>
            <color rgb="FF000000"/>
            <rFont val="Arial"/>
            <scheme val="minor"/>
          </rPr>
          <t>Existe um valor variável que será pago em Janeiro
67728290</t>
        </r>
      </text>
    </comment>
    <comment ref="Q33" authorId="0" shapeId="0" xr:uid="{00000000-0006-0000-0200-0000D9040000}">
      <text>
        <r>
          <rPr>
            <sz val="10"/>
            <color rgb="FF000000"/>
            <rFont val="Arial"/>
            <scheme val="minor"/>
          </rPr>
          <t>68250966</t>
        </r>
      </text>
    </comment>
    <comment ref="R33" authorId="0" shapeId="0" xr:uid="{00000000-0006-0000-0200-0000DA040000}">
      <text>
        <r>
          <rPr>
            <sz val="10"/>
            <color rgb="FF000000"/>
            <rFont val="Arial"/>
            <scheme val="minor"/>
          </rPr>
          <t>69902636</t>
        </r>
      </text>
    </comment>
    <comment ref="T33" authorId="0" shapeId="0" xr:uid="{00000000-0006-0000-0200-0000DB040000}">
      <text>
        <r>
          <rPr>
            <sz val="10"/>
            <color rgb="FF000000"/>
            <rFont val="Arial"/>
            <scheme val="minor"/>
          </rPr>
          <t>69455496</t>
        </r>
      </text>
    </comment>
    <comment ref="U33" authorId="0" shapeId="0" xr:uid="{00000000-0006-0000-0200-0000DC040000}">
      <text>
        <r>
          <rPr>
            <sz val="10"/>
            <color rgb="FF000000"/>
            <rFont val="Arial"/>
            <scheme val="minor"/>
          </rPr>
          <t>70258589</t>
        </r>
      </text>
    </comment>
    <comment ref="V33" authorId="0" shapeId="0" xr:uid="{00000000-0006-0000-0200-0000DD040000}">
      <text>
        <r>
          <rPr>
            <sz val="10"/>
            <color rgb="FF000000"/>
            <rFont val="Arial"/>
            <scheme val="minor"/>
          </rPr>
          <t>71880842</t>
        </r>
      </text>
    </comment>
    <comment ref="X33" authorId="0" shapeId="0" xr:uid="{00000000-0006-0000-0200-0000DE040000}">
      <text>
        <r>
          <rPr>
            <sz val="10"/>
            <color rgb="FF000000"/>
            <rFont val="Arial"/>
            <scheme val="minor"/>
          </rPr>
          <t>70134987</t>
        </r>
      </text>
    </comment>
    <comment ref="Y33" authorId="0" shapeId="0" xr:uid="{00000000-0006-0000-0200-0000DF040000}">
      <text>
        <r>
          <rPr>
            <sz val="10"/>
            <color rgb="FF000000"/>
            <rFont val="Arial"/>
            <scheme val="minor"/>
          </rPr>
          <t>72535540</t>
        </r>
      </text>
    </comment>
    <comment ref="Z33" authorId="0" shapeId="0" xr:uid="{00000000-0006-0000-0200-0000E0040000}">
      <text>
        <r>
          <rPr>
            <sz val="10"/>
            <color rgb="FF000000"/>
            <rFont val="Arial"/>
            <scheme val="minor"/>
          </rPr>
          <t>74779128</t>
        </r>
      </text>
    </comment>
    <comment ref="AB33" authorId="0" shapeId="0" xr:uid="{00000000-0006-0000-0200-0000E1040000}">
      <text>
        <r>
          <rPr>
            <sz val="10"/>
            <color rgb="FF000000"/>
            <rFont val="Arial"/>
            <scheme val="minor"/>
          </rPr>
          <t>72958607</t>
        </r>
      </text>
    </comment>
    <comment ref="AC33" authorId="0" shapeId="0" xr:uid="{00000000-0006-0000-0200-0000E2040000}">
      <text>
        <r>
          <rPr>
            <sz val="10"/>
            <color rgb="FF000000"/>
            <rFont val="Arial"/>
            <scheme val="minor"/>
          </rPr>
          <t>76204707
52821946</t>
        </r>
      </text>
    </comment>
    <comment ref="AD33" authorId="0" shapeId="0" xr:uid="{00000000-0006-0000-0200-0000E3040000}">
      <text>
        <r>
          <rPr>
            <sz val="10"/>
            <color rgb="FF000000"/>
            <rFont val="Arial"/>
            <scheme val="minor"/>
          </rPr>
          <t>77105095
53613503</t>
        </r>
      </text>
    </comment>
    <comment ref="AE33" authorId="0" shapeId="0" xr:uid="{00000000-0006-0000-0200-0000E4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F33" authorId="0" shapeId="0" xr:uid="{00000000-0006-0000-0200-0000E5040000}">
      <text>
        <r>
          <rPr>
            <sz val="10"/>
            <color rgb="FF000000"/>
            <rFont val="Arial"/>
            <scheme val="minor"/>
          </rPr>
          <t>74459655</t>
        </r>
      </text>
    </comment>
    <comment ref="AG33" authorId="0" shapeId="0" xr:uid="{00000000-0006-0000-0200-0000E6040000}">
      <text>
        <r>
          <rPr>
            <sz val="10"/>
            <color rgb="FF000000"/>
            <rFont val="Arial"/>
            <scheme val="minor"/>
          </rPr>
          <t>76733879</t>
        </r>
      </text>
    </comment>
    <comment ref="AH33" authorId="0" shapeId="0" xr:uid="{00000000-0006-0000-0200-0000E7040000}">
      <text>
        <r>
          <rPr>
            <sz val="10"/>
            <color rgb="FF000000"/>
            <rFont val="Arial"/>
            <scheme val="minor"/>
          </rPr>
          <t>R$ 116.880,60</t>
        </r>
      </text>
    </comment>
    <comment ref="AI33" authorId="0" shapeId="0" xr:uid="{00000000-0006-0000-0200-0000E8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J33" authorId="0" shapeId="0" xr:uid="{00000000-0006-0000-0200-0000E9040000}">
      <text>
        <r>
          <rPr>
            <sz val="10"/>
            <color rgb="FF000000"/>
            <rFont val="Arial"/>
            <scheme val="minor"/>
          </rPr>
          <t>76658926</t>
        </r>
      </text>
    </comment>
    <comment ref="AK33" authorId="0" shapeId="0" xr:uid="{00000000-0006-0000-0200-0000EA040000}">
      <text>
        <r>
          <rPr>
            <sz val="10"/>
            <color rgb="FF000000"/>
            <rFont val="Arial"/>
            <scheme val="minor"/>
          </rPr>
          <t>78728058</t>
        </r>
      </text>
    </comment>
    <comment ref="AL33" authorId="0" shapeId="0" xr:uid="{00000000-0006-0000-0200-0000EB040000}">
      <text>
        <r>
          <rPr>
            <sz val="10"/>
            <color rgb="FF000000"/>
            <rFont val="Arial"/>
            <scheme val="minor"/>
          </rPr>
          <t>79372897</t>
        </r>
      </text>
    </comment>
    <comment ref="AM33" authorId="0" shapeId="0" xr:uid="{00000000-0006-0000-0200-0000EC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N33" authorId="0" shapeId="0" xr:uid="{00000000-0006-0000-0200-0000ED040000}">
      <text>
        <r>
          <rPr>
            <sz val="10"/>
            <color rgb="FF000000"/>
            <rFont val="Arial"/>
            <scheme val="minor"/>
          </rPr>
          <t>78139930</t>
        </r>
      </text>
    </comment>
    <comment ref="AO33" authorId="0" shapeId="0" xr:uid="{00000000-0006-0000-0200-0000EE040000}">
      <text>
        <r>
          <rPr>
            <sz val="10"/>
            <color rgb="FF000000"/>
            <rFont val="Arial"/>
            <scheme val="minor"/>
          </rPr>
          <t>80596269</t>
        </r>
      </text>
    </comment>
    <comment ref="AP33" authorId="0" shapeId="0" xr:uid="{00000000-0006-0000-0200-0000EF040000}">
      <text>
        <r>
          <rPr>
            <sz val="10"/>
            <color rgb="FF000000"/>
            <rFont val="Arial"/>
            <scheme val="minor"/>
          </rPr>
          <t>81372494</t>
        </r>
      </text>
    </comment>
    <comment ref="AR33" authorId="0" shapeId="0" xr:uid="{00000000-0006-0000-0200-0000F0040000}">
      <text>
        <r>
          <rPr>
            <sz val="10"/>
            <color rgb="FF000000"/>
            <rFont val="Arial"/>
            <scheme val="minor"/>
          </rPr>
          <t>80413914</t>
        </r>
      </text>
    </comment>
    <comment ref="AS33" authorId="0" shapeId="0" xr:uid="{00000000-0006-0000-0200-0000F1040000}">
      <text>
        <r>
          <rPr>
            <sz val="10"/>
            <color rgb="FF000000"/>
            <rFont val="Arial"/>
            <scheme val="minor"/>
          </rPr>
          <t>83370734</t>
        </r>
      </text>
    </comment>
    <comment ref="AT33" authorId="0" shapeId="0" xr:uid="{00000000-0006-0000-0200-0000F2040000}">
      <text>
        <r>
          <rPr>
            <sz val="10"/>
            <color rgb="FF000000"/>
            <rFont val="Arial"/>
            <scheme val="minor"/>
          </rPr>
          <t xml:space="preserve">84412491
</t>
        </r>
      </text>
    </comment>
    <comment ref="AU33" authorId="0" shapeId="0" xr:uid="{00000000-0006-0000-0200-0000F3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V33" authorId="0" shapeId="0" xr:uid="{00000000-0006-0000-0200-0000F4040000}">
      <text>
        <r>
          <rPr>
            <sz val="10"/>
            <color rgb="FF000000"/>
            <rFont val="Arial"/>
            <scheme val="minor"/>
          </rPr>
          <t>82723962</t>
        </r>
      </text>
    </comment>
    <comment ref="AW33" authorId="0" shapeId="0" xr:uid="{00000000-0006-0000-0200-0000F5040000}">
      <text>
        <r>
          <rPr>
            <sz val="10"/>
            <color rgb="FF000000"/>
            <rFont val="Arial"/>
            <scheme val="minor"/>
          </rPr>
          <t xml:space="preserve">85893749
</t>
        </r>
      </text>
    </comment>
    <comment ref="AX33" authorId="0" shapeId="0" xr:uid="{00000000-0006-0000-0200-0000F6040000}">
      <text>
        <r>
          <rPr>
            <sz val="10"/>
            <color rgb="FF000000"/>
            <rFont val="Arial"/>
            <scheme val="minor"/>
          </rPr>
          <t xml:space="preserve">86675083
</t>
        </r>
      </text>
    </comment>
    <comment ref="AZ33" authorId="0" shapeId="0" xr:uid="{00000000-0006-0000-0200-0000F7040000}">
      <text>
        <r>
          <rPr>
            <sz val="10"/>
            <color rgb="FF000000"/>
            <rFont val="Arial"/>
            <scheme val="minor"/>
          </rPr>
          <t xml:space="preserve">84764562
85190822
</t>
        </r>
      </text>
    </comment>
    <comment ref="BA33" authorId="0" shapeId="0" xr:uid="{00000000-0006-0000-0200-0000F8040000}">
      <text>
        <r>
          <rPr>
            <sz val="10"/>
            <color rgb="FF000000"/>
            <rFont val="Arial"/>
            <scheme val="minor"/>
          </rPr>
          <t>87805029</t>
        </r>
      </text>
    </comment>
    <comment ref="BB33" authorId="0" shapeId="0" xr:uid="{00000000-0006-0000-0200-0000F9040000}">
      <text>
        <r>
          <rPr>
            <sz val="10"/>
            <color rgb="FF000000"/>
            <rFont val="Arial"/>
            <scheme val="minor"/>
          </rPr>
          <t xml:space="preserve">88487756
</t>
        </r>
      </text>
    </comment>
    <comment ref="BD33" authorId="0" shapeId="0" xr:uid="{00000000-0006-0000-0200-0000FA040000}">
      <text>
        <r>
          <rPr>
            <sz val="10"/>
            <color rgb="FF000000"/>
            <rFont val="Arial"/>
            <scheme val="minor"/>
          </rPr>
          <t>85107789</t>
        </r>
      </text>
    </comment>
    <comment ref="BE33" authorId="0" shapeId="0" xr:uid="{00000000-0006-0000-0200-0000FB040000}">
      <text>
        <r>
          <rPr>
            <sz val="10"/>
            <color rgb="FF000000"/>
            <rFont val="Arial"/>
            <scheme val="minor"/>
          </rPr>
          <t xml:space="preserve">89491903
</t>
        </r>
      </text>
    </comment>
    <comment ref="BF33" authorId="0" shapeId="0" xr:uid="{00000000-0006-0000-0200-0000FC040000}">
      <text>
        <r>
          <rPr>
            <sz val="10"/>
            <color rgb="FF000000"/>
            <rFont val="Arial"/>
            <scheme val="minor"/>
          </rPr>
          <t>89874933</t>
        </r>
      </text>
    </comment>
    <comment ref="BH33" authorId="0" shapeId="0" xr:uid="{00000000-0006-0000-0200-0000FD040000}">
      <text>
        <r>
          <rPr>
            <sz val="10"/>
            <color rgb="FF000000"/>
            <rFont val="Arial"/>
            <scheme val="minor"/>
          </rPr>
          <t>85107789</t>
        </r>
      </text>
    </comment>
    <comment ref="BI33" authorId="0" shapeId="0" xr:uid="{00000000-0006-0000-0200-0000FE040000}">
      <text>
        <r>
          <rPr>
            <sz val="10"/>
            <color rgb="FF000000"/>
            <rFont val="Arial"/>
            <scheme val="minor"/>
          </rPr>
          <t>90067511 + 90194753
R$ 3.022,60 + R$ 416.84</t>
        </r>
      </text>
    </comment>
    <comment ref="BJ33" authorId="0" shapeId="0" xr:uid="{00000000-0006-0000-0200-0000FF040000}">
      <text>
        <r>
          <rPr>
            <sz val="10"/>
            <color rgb="FF000000"/>
            <rFont val="Arial"/>
            <scheme val="minor"/>
          </rPr>
          <t>90451466 + 90510919
R$ 3.022,60 + R$ 416.84</t>
        </r>
      </text>
    </comment>
    <comment ref="I34" authorId="0" shapeId="0" xr:uid="{00000000-0006-0000-0200-000000050000}">
      <text>
        <r>
          <rPr>
            <sz val="10"/>
            <color rgb="FF000000"/>
            <rFont val="Arial"/>
            <scheme val="minor"/>
          </rPr>
          <t>82129771</t>
        </r>
      </text>
    </comment>
    <comment ref="O34" authorId="0" shapeId="0" xr:uid="{00000000-0006-0000-0200-000001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S34" authorId="0" shapeId="0" xr:uid="{00000000-0006-0000-0200-000002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W34" authorId="0" shapeId="0" xr:uid="{00000000-0006-0000-0200-000003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A34" authorId="0" shapeId="0" xr:uid="{00000000-0006-0000-0200-000004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E34" authorId="0" shapeId="0" xr:uid="{00000000-0006-0000-0200-000005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I34" authorId="0" shapeId="0" xr:uid="{00000000-0006-0000-0200-000006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M34" authorId="0" shapeId="0" xr:uid="{00000000-0006-0000-0200-000007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Q34" authorId="0" shapeId="0" xr:uid="{00000000-0006-0000-0200-000008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U34" authorId="0" shapeId="0" xr:uid="{00000000-0006-0000-0200-000009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V34" authorId="0" shapeId="0" xr:uid="{00000000-0006-0000-0200-00000A050000}">
      <text>
        <r>
          <rPr>
            <sz val="10"/>
            <color rgb="FF000000"/>
            <rFont val="Arial"/>
            <scheme val="minor"/>
          </rPr>
          <t>82652272 - Original</t>
        </r>
      </text>
    </comment>
    <comment ref="AY34" authorId="0" shapeId="0" xr:uid="{00000000-0006-0000-0200-00000B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Z34" authorId="0" shapeId="0" xr:uid="{00000000-0006-0000-0200-00000C050000}">
      <text>
        <r>
          <rPr>
            <sz val="10"/>
            <color rgb="FF000000"/>
            <rFont val="Arial"/>
            <scheme val="minor"/>
          </rPr>
          <t>85084040
85085121</t>
        </r>
      </text>
    </comment>
    <comment ref="BA34" authorId="0" shapeId="0" xr:uid="{00000000-0006-0000-0200-00000D050000}">
      <text>
        <r>
          <rPr>
            <sz val="10"/>
            <color rgb="FF000000"/>
            <rFont val="Arial"/>
            <scheme val="minor"/>
          </rPr>
          <t>90164829</t>
        </r>
      </text>
    </comment>
    <comment ref="BB34" authorId="0" shapeId="0" xr:uid="{00000000-0006-0000-0200-00000E05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BC34" authorId="0" shapeId="0" xr:uid="{00000000-0006-0000-0200-00000F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BD34" authorId="0" shapeId="0" xr:uid="{00000000-0006-0000-0200-000010050000}">
      <text>
        <r>
          <rPr>
            <sz val="10"/>
            <color rgb="FF000000"/>
            <rFont val="Arial"/>
            <scheme val="minor"/>
          </rPr>
          <t>85092628</t>
        </r>
      </text>
    </comment>
    <comment ref="BE34" authorId="0" shapeId="0" xr:uid="{00000000-0006-0000-0200-000011050000}">
      <text>
        <r>
          <rPr>
            <sz val="10"/>
            <color rgb="FF000000"/>
            <rFont val="Arial"/>
            <scheme val="minor"/>
          </rPr>
          <t>90166013</t>
        </r>
      </text>
    </comment>
    <comment ref="BF34" authorId="0" shapeId="0" xr:uid="{00000000-0006-0000-0200-000012050000}">
      <text>
        <r>
          <rPr>
            <sz val="10"/>
            <color rgb="FF000000"/>
            <rFont val="Arial"/>
            <scheme val="minor"/>
          </rPr>
          <t xml:space="preserve">90182866, 90294209 e 90294997 - AGUARDANDO OB
</t>
        </r>
      </text>
    </comment>
    <comment ref="BG34" authorId="0" shapeId="0" xr:uid="{00000000-0006-0000-0200-00001305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BH34" authorId="0" shapeId="0" xr:uid="{00000000-0006-0000-0200-000014050000}">
      <text>
        <r>
          <rPr>
            <sz val="10"/>
            <color rgb="FF000000"/>
            <rFont val="Arial"/>
            <scheme val="minor"/>
          </rPr>
          <t>85092628</t>
        </r>
      </text>
    </comment>
    <comment ref="BI34" authorId="0" shapeId="0" xr:uid="{00000000-0006-0000-0200-000015050000}">
      <text>
        <r>
          <rPr>
            <sz val="10"/>
            <color rgb="FF000000"/>
            <rFont val="Arial"/>
            <scheme val="minor"/>
          </rPr>
          <t>90167381 e 90166802</t>
        </r>
      </text>
    </comment>
    <comment ref="BJ34" authorId="0" shapeId="0" xr:uid="{00000000-0006-0000-0200-000016050000}">
      <text>
        <r>
          <rPr>
            <sz val="10"/>
            <color rgb="FF000000"/>
            <rFont val="Arial"/>
            <scheme val="minor"/>
          </rPr>
          <t>90187094 e 90187651 - Aguardando OB</t>
        </r>
      </text>
    </comment>
    <comment ref="D35" authorId="0" shapeId="0" xr:uid="{00000000-0006-0000-0200-000017050000}">
      <text>
        <r>
          <rPr>
            <sz val="10"/>
            <color rgb="FF000000"/>
            <rFont val="Arial"/>
            <scheme val="minor"/>
          </rPr>
          <t>67367589</t>
        </r>
      </text>
    </comment>
    <comment ref="E35" authorId="0" shapeId="0" xr:uid="{00000000-0006-0000-0200-000018050000}">
      <text>
        <r>
          <rPr>
            <sz val="10"/>
            <color rgb="FF000000"/>
            <rFont val="Arial"/>
            <scheme val="minor"/>
          </rPr>
          <t>71135407</t>
        </r>
      </text>
    </comment>
    <comment ref="F35" authorId="0" shapeId="0" xr:uid="{00000000-0006-0000-0200-000019050000}">
      <text>
        <r>
          <rPr>
            <sz val="10"/>
            <color rgb="FF000000"/>
            <rFont val="Arial"/>
            <scheme val="minor"/>
          </rPr>
          <t>67720484</t>
        </r>
      </text>
    </comment>
    <comment ref="H35" authorId="0" shapeId="0" xr:uid="{00000000-0006-0000-0200-00001A05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35" authorId="0" shapeId="0" xr:uid="{00000000-0006-0000-0200-00001B050000}">
      <text>
        <r>
          <rPr>
            <sz val="10"/>
            <color rgb="FF000000"/>
            <rFont val="Arial"/>
            <scheme val="minor"/>
          </rPr>
          <t>67367589</t>
        </r>
      </text>
    </comment>
    <comment ref="O35" authorId="0" shapeId="0" xr:uid="{00000000-0006-0000-0200-00001C050000}">
      <text>
        <r>
          <rPr>
            <sz val="10"/>
            <color rgb="FF000000"/>
            <rFont val="Arial"/>
            <scheme val="minor"/>
          </rPr>
          <t>67173514</t>
        </r>
      </text>
    </comment>
    <comment ref="P35" authorId="0" shapeId="0" xr:uid="{00000000-0006-0000-0200-00001D050000}">
      <text>
        <r>
          <rPr>
            <sz val="10"/>
            <color rgb="FF000000"/>
            <rFont val="Arial"/>
            <scheme val="minor"/>
          </rPr>
          <t>67384547</t>
        </r>
      </text>
    </comment>
    <comment ref="Q35" authorId="0" shapeId="0" xr:uid="{00000000-0006-0000-0200-00001E050000}">
      <text>
        <r>
          <rPr>
            <sz val="10"/>
            <color rgb="FF000000"/>
            <rFont val="Arial"/>
            <scheme val="minor"/>
          </rPr>
          <t>71127903</t>
        </r>
      </text>
    </comment>
    <comment ref="R35" authorId="0" shapeId="0" xr:uid="{00000000-0006-0000-0200-00001F050000}">
      <text>
        <r>
          <rPr>
            <sz val="10"/>
            <color rgb="FF000000"/>
            <rFont val="Arial"/>
            <scheme val="minor"/>
          </rPr>
          <t>71885896</t>
        </r>
      </text>
    </comment>
    <comment ref="M37" authorId="0" shapeId="0" xr:uid="{00000000-0006-0000-0200-000020050000}">
      <text>
        <r>
          <rPr>
            <sz val="10"/>
            <color rgb="FF000000"/>
            <rFont val="Arial"/>
            <scheme val="minor"/>
          </rPr>
          <t>78687662</t>
        </r>
      </text>
    </comment>
    <comment ref="AS37" authorId="0" shapeId="0" xr:uid="{00000000-0006-0000-0200-000021050000}">
      <text>
        <r>
          <rPr>
            <sz val="10"/>
            <color rgb="FF000000"/>
            <rFont val="Arial"/>
            <scheme val="minor"/>
          </rPr>
          <t xml:space="preserve">81683676
</t>
        </r>
      </text>
    </comment>
    <comment ref="AT37" authorId="0" shapeId="0" xr:uid="{00000000-0006-0000-0200-000022050000}">
      <text>
        <r>
          <rPr>
            <sz val="10"/>
            <color rgb="FF000000"/>
            <rFont val="Arial"/>
            <scheme val="minor"/>
          </rPr>
          <t xml:space="preserve">81252835
</t>
        </r>
      </text>
    </comment>
    <comment ref="P38" authorId="0" shapeId="0" xr:uid="{00000000-0006-0000-0200-000023050000}">
      <text>
        <r>
          <rPr>
            <sz val="10"/>
            <color rgb="FF000000"/>
            <rFont val="Arial"/>
            <scheme val="minor"/>
          </rPr>
          <t xml:space="preserve">71642317
</t>
        </r>
      </text>
    </comment>
    <comment ref="AA38" authorId="0" shapeId="0" xr:uid="{00000000-0006-0000-0200-00002405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B38" authorId="0" shapeId="0" xr:uid="{00000000-0006-0000-0200-000025050000}">
      <text>
        <r>
          <rPr>
            <sz val="10"/>
            <color rgb="FF000000"/>
            <rFont val="Arial"/>
            <scheme val="minor"/>
          </rPr>
          <t>71642317 (ORIGINAL)</t>
        </r>
      </text>
    </comment>
    <comment ref="AE38" authorId="0" shapeId="0" xr:uid="{00000000-0006-0000-0200-00002605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I38" authorId="0" shapeId="0" xr:uid="{00000000-0006-0000-0200-00002705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M38" authorId="0" shapeId="0" xr:uid="{00000000-0006-0000-0200-00002805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N38" authorId="0" shapeId="0" xr:uid="{00000000-0006-0000-0200-000029050000}">
      <text>
        <r>
          <rPr>
            <sz val="10"/>
            <color rgb="FF000000"/>
            <rFont val="Arial"/>
            <scheme val="minor"/>
          </rPr>
          <t>78394349</t>
        </r>
      </text>
    </comment>
    <comment ref="AS38" authorId="0" shapeId="0" xr:uid="{00000000-0006-0000-0200-00002A050000}">
      <text>
        <r>
          <rPr>
            <sz val="10"/>
            <color rgb="FF000000"/>
            <rFont val="Arial"/>
            <scheme val="minor"/>
          </rPr>
          <t xml:space="preserve">83046148
</t>
        </r>
      </text>
    </comment>
    <comment ref="AT38" authorId="0" shapeId="0" xr:uid="{00000000-0006-0000-0200-00002B050000}">
      <text>
        <r>
          <rPr>
            <sz val="10"/>
            <color rgb="FF000000"/>
            <rFont val="Arial"/>
            <scheme val="minor"/>
          </rPr>
          <t xml:space="preserve">84408591
</t>
        </r>
      </text>
    </comment>
    <comment ref="AW38" authorId="0" shapeId="0" xr:uid="{00000000-0006-0000-0200-00002C050000}">
      <text>
        <r>
          <rPr>
            <sz val="10"/>
            <color rgb="FF000000"/>
            <rFont val="Arial"/>
            <scheme val="minor"/>
          </rPr>
          <t>87050124</t>
        </r>
      </text>
    </comment>
    <comment ref="AX38" authorId="0" shapeId="0" xr:uid="{00000000-0006-0000-0200-00002D050000}">
      <text>
        <r>
          <rPr>
            <sz val="10"/>
            <color rgb="FF000000"/>
            <rFont val="Arial"/>
            <scheme val="minor"/>
          </rPr>
          <t xml:space="preserve">87369492
</t>
        </r>
      </text>
    </comment>
    <comment ref="BA38" authorId="0" shapeId="0" xr:uid="{00000000-0006-0000-0200-00002E050000}">
      <text>
        <r>
          <rPr>
            <sz val="10"/>
            <color rgb="FF000000"/>
            <rFont val="Arial"/>
            <scheme val="minor"/>
          </rPr>
          <t>89468125</t>
        </r>
      </text>
    </comment>
    <comment ref="BB38" authorId="0" shapeId="0" xr:uid="{00000000-0006-0000-0200-00002F050000}">
      <text>
        <r>
          <rPr>
            <sz val="10"/>
            <color rgb="FF000000"/>
            <rFont val="Arial"/>
            <scheme val="minor"/>
          </rPr>
          <t>89662008</t>
        </r>
      </text>
    </comment>
    <comment ref="BE38" authorId="0" shapeId="0" xr:uid="{00000000-0006-0000-0200-000030050000}">
      <text>
        <r>
          <rPr>
            <sz val="10"/>
            <color rgb="FF000000"/>
            <rFont val="Arial"/>
            <scheme val="minor"/>
          </rPr>
          <t>89802738</t>
        </r>
      </text>
    </comment>
    <comment ref="BF38" authorId="0" shapeId="0" xr:uid="{00000000-0006-0000-0200-000031050000}">
      <text>
        <r>
          <rPr>
            <sz val="10"/>
            <color rgb="FF000000"/>
            <rFont val="Arial"/>
            <scheme val="minor"/>
          </rPr>
          <t>89811602</t>
        </r>
      </text>
    </comment>
    <comment ref="BI38" authorId="0" shapeId="0" xr:uid="{00000000-0006-0000-0200-000032050000}">
      <text>
        <r>
          <rPr>
            <sz val="10"/>
            <color rgb="FF000000"/>
            <rFont val="Arial"/>
            <scheme val="minor"/>
          </rPr>
          <t>89933360 + 90000839
R$ 9.260,55 + R$ 61.500,00</t>
        </r>
      </text>
    </comment>
    <comment ref="BJ38" authorId="0" shapeId="0" xr:uid="{00000000-0006-0000-0200-000033050000}">
      <text>
        <r>
          <rPr>
            <sz val="10"/>
            <color rgb="FF000000"/>
            <rFont val="Arial"/>
            <scheme val="minor"/>
          </rPr>
          <t>90510614 + 90464990
R$ 9.260,55 + R$ 61.500,00</t>
        </r>
      </text>
    </comment>
    <comment ref="BK38" authorId="0" shapeId="0" xr:uid="{00000000-0006-0000-0200-000034050000}">
      <text>
        <r>
          <rPr>
            <sz val="10"/>
            <color rgb="FF000000"/>
            <rFont val="Arial"/>
            <scheme val="minor"/>
          </rPr>
          <t>90447788</t>
        </r>
      </text>
    </comment>
    <comment ref="D39" authorId="0" shapeId="0" xr:uid="{00000000-0006-0000-0200-00003505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E39" authorId="0" shapeId="0" xr:uid="{00000000-0006-0000-0200-000036050000}">
      <text>
        <r>
          <rPr>
            <sz val="10"/>
            <color rgb="FF000000"/>
            <rFont val="Arial"/>
            <scheme val="minor"/>
          </rPr>
          <t>53337976</t>
        </r>
      </text>
    </comment>
    <comment ref="F39" authorId="0" shapeId="0" xr:uid="{00000000-0006-0000-0200-000037050000}">
      <text>
        <r>
          <rPr>
            <sz val="10"/>
            <color rgb="FF000000"/>
            <rFont val="Arial"/>
            <scheme val="minor"/>
          </rPr>
          <t>53132598</t>
        </r>
      </text>
    </comment>
    <comment ref="G39" authorId="0" shapeId="0" xr:uid="{00000000-0006-0000-0200-00003805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I39" authorId="0" shapeId="0" xr:uid="{00000000-0006-0000-0200-00003905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J39" authorId="0" shapeId="0" xr:uid="{00000000-0006-0000-0200-00003A05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O39" authorId="0" shapeId="0" xr:uid="{00000000-0006-0000-0200-00003B05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P39" authorId="0" shapeId="0" xr:uid="{00000000-0006-0000-0200-00003C050000}">
      <text>
        <r>
          <rPr>
            <sz val="10"/>
            <color rgb="FF000000"/>
            <rFont val="Arial"/>
            <scheme val="minor"/>
          </rPr>
          <t>67843999</t>
        </r>
      </text>
    </comment>
    <comment ref="Q39" authorId="0" shapeId="0" xr:uid="{00000000-0006-0000-0200-00003D050000}">
      <text>
        <r>
          <rPr>
            <sz val="10"/>
            <color rgb="FF000000"/>
            <rFont val="Arial"/>
            <scheme val="minor"/>
          </rPr>
          <t>69229187</t>
        </r>
      </text>
    </comment>
    <comment ref="R39" authorId="0" shapeId="0" xr:uid="{00000000-0006-0000-0200-00003E050000}">
      <text>
        <r>
          <rPr>
            <sz val="10"/>
            <color rgb="FF000000"/>
            <rFont val="Arial"/>
            <scheme val="minor"/>
          </rPr>
          <t>70031885
70030936</t>
        </r>
      </text>
    </comment>
    <comment ref="S39" authorId="0" shapeId="0" xr:uid="{00000000-0006-0000-0200-00003F05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T39" authorId="0" shapeId="0" xr:uid="{00000000-0006-0000-0200-000040050000}">
      <text>
        <r>
          <rPr>
            <sz val="10"/>
            <color rgb="FF000000"/>
            <rFont val="Arial"/>
            <scheme val="minor"/>
          </rPr>
          <t>69175958</t>
        </r>
      </text>
    </comment>
    <comment ref="U39" authorId="0" shapeId="0" xr:uid="{00000000-0006-0000-0200-000041050000}">
      <text>
        <r>
          <rPr>
            <sz val="10"/>
            <color rgb="FF000000"/>
            <rFont val="Arial"/>
            <scheme val="minor"/>
          </rPr>
          <t>70057840</t>
        </r>
      </text>
    </comment>
    <comment ref="V39" authorId="0" shapeId="0" xr:uid="{00000000-0006-0000-0200-000042050000}">
      <text>
        <r>
          <rPr>
            <sz val="10"/>
            <color rgb="FF000000"/>
            <rFont val="Arial"/>
            <scheme val="minor"/>
          </rPr>
          <t>70571941 e 70572044</t>
        </r>
      </text>
    </comment>
    <comment ref="W39" authorId="0" shapeId="0" xr:uid="{00000000-0006-0000-0200-00004305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X39" authorId="0" shapeId="0" xr:uid="{00000000-0006-0000-0200-000044050000}">
      <text>
        <r>
          <rPr>
            <sz val="10"/>
            <color rgb="FF000000"/>
            <rFont val="Arial"/>
            <scheme val="minor"/>
          </rPr>
          <t>70346305</t>
        </r>
      </text>
    </comment>
    <comment ref="Y39" authorId="0" shapeId="0" xr:uid="{00000000-0006-0000-0200-000045050000}">
      <text>
        <r>
          <rPr>
            <sz val="10"/>
            <color rgb="FF000000"/>
            <rFont val="Arial"/>
            <scheme val="minor"/>
          </rPr>
          <t>70923693</t>
        </r>
      </text>
    </comment>
    <comment ref="Z39" authorId="0" shapeId="0" xr:uid="{00000000-0006-0000-0200-000046050000}">
      <text>
        <r>
          <rPr>
            <sz val="10"/>
            <color rgb="FF000000"/>
            <rFont val="Arial"/>
            <scheme val="minor"/>
          </rPr>
          <t>71535215 e 71538453</t>
        </r>
      </text>
    </comment>
    <comment ref="AA39" authorId="0" shapeId="0" xr:uid="{00000000-0006-0000-0200-00004705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AB39" authorId="0" shapeId="0" xr:uid="{00000000-0006-0000-0200-000048050000}">
      <text>
        <r>
          <rPr>
            <sz val="10"/>
            <color rgb="FF000000"/>
            <rFont val="Arial"/>
            <scheme val="minor"/>
          </rPr>
          <t>72337708</t>
        </r>
      </text>
    </comment>
    <comment ref="AC39" authorId="0" shapeId="0" xr:uid="{00000000-0006-0000-0200-000049050000}">
      <text>
        <r>
          <rPr>
            <sz val="10"/>
            <color rgb="FF000000"/>
            <rFont val="Arial"/>
            <scheme val="minor"/>
          </rPr>
          <t>73085885</t>
        </r>
      </text>
    </comment>
    <comment ref="AD39" authorId="0" shapeId="0" xr:uid="{00000000-0006-0000-0200-00004A050000}">
      <text>
        <r>
          <rPr>
            <sz val="10"/>
            <color rgb="FF000000"/>
            <rFont val="Arial"/>
            <scheme val="minor"/>
          </rPr>
          <t>74542362 e 74542449.</t>
        </r>
      </text>
    </comment>
    <comment ref="AF39" authorId="0" shapeId="0" xr:uid="{00000000-0006-0000-0200-00004B050000}">
      <text>
        <r>
          <rPr>
            <sz val="10"/>
            <color rgb="FF000000"/>
            <rFont val="Arial"/>
            <scheme val="minor"/>
          </rPr>
          <t>74374809</t>
        </r>
      </text>
    </comment>
    <comment ref="AG39" authorId="0" shapeId="0" xr:uid="{00000000-0006-0000-0200-00004C050000}">
      <text>
        <r>
          <rPr>
            <sz val="10"/>
            <color rgb="FF000000"/>
            <rFont val="Arial"/>
            <scheme val="minor"/>
          </rPr>
          <t>74810151</t>
        </r>
      </text>
    </comment>
    <comment ref="AH39" authorId="0" shapeId="0" xr:uid="{00000000-0006-0000-0200-00004D050000}">
      <text>
        <r>
          <rPr>
            <sz val="10"/>
            <color rgb="FF000000"/>
            <rFont val="Arial"/>
            <scheme val="minor"/>
          </rPr>
          <t>74810151 E 75450022</t>
        </r>
      </text>
    </comment>
    <comment ref="AI39" authorId="0" shapeId="0" xr:uid="{00000000-0006-0000-0200-00004E050000}">
      <text>
        <r>
          <rPr>
            <sz val="10"/>
            <color rgb="FF000000"/>
            <rFont val="Arial"/>
            <scheme val="minor"/>
          </rPr>
          <t xml:space="preserve">1 dia com o valor de R$ 25.178,80
29 dias com o valor de R$ 26.437,74
76611496 </t>
        </r>
      </text>
    </comment>
    <comment ref="AJ39" authorId="0" shapeId="0" xr:uid="{00000000-0006-0000-0200-00004F050000}">
      <text>
        <r>
          <rPr>
            <sz val="10"/>
            <color rgb="FF000000"/>
            <rFont val="Arial"/>
            <scheme val="minor"/>
          </rPr>
          <t>77295719</t>
        </r>
      </text>
    </comment>
    <comment ref="AK39" authorId="0" shapeId="0" xr:uid="{00000000-0006-0000-0200-000050050000}">
      <text>
        <r>
          <rPr>
            <sz val="10"/>
            <color rgb="FF000000"/>
            <rFont val="Arial"/>
            <scheme val="minor"/>
          </rPr>
          <t>76931257</t>
        </r>
      </text>
    </comment>
    <comment ref="AL39" authorId="0" shapeId="0" xr:uid="{00000000-0006-0000-0200-000051050000}">
      <text>
        <r>
          <rPr>
            <sz val="10"/>
            <color rgb="FF000000"/>
            <rFont val="Arial"/>
            <scheme val="minor"/>
          </rPr>
          <t>77598363 E 77598363</t>
        </r>
      </text>
    </comment>
    <comment ref="AM39" authorId="0" shapeId="0" xr:uid="{00000000-0006-0000-0200-000052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N39" authorId="0" shapeId="0" xr:uid="{00000000-0006-0000-0200-000053050000}">
      <text>
        <r>
          <rPr>
            <sz val="10"/>
            <color rgb="FF000000"/>
            <rFont val="Arial"/>
            <scheme val="minor"/>
          </rPr>
          <t>78465174</t>
        </r>
      </text>
    </comment>
    <comment ref="AO39" authorId="0" shapeId="0" xr:uid="{00000000-0006-0000-0200-000054050000}">
      <text>
        <r>
          <rPr>
            <sz val="10"/>
            <color rgb="FF000000"/>
            <rFont val="Arial"/>
            <scheme val="minor"/>
          </rPr>
          <t>80102815</t>
        </r>
      </text>
    </comment>
    <comment ref="AP39" authorId="0" shapeId="0" xr:uid="{00000000-0006-0000-0200-000055050000}">
      <text>
        <r>
          <rPr>
            <sz val="10"/>
            <color rgb="FF000000"/>
            <rFont val="Arial"/>
            <scheme val="minor"/>
          </rPr>
          <t>80577241 e 80576470</t>
        </r>
      </text>
    </comment>
    <comment ref="AQ39" authorId="0" shapeId="0" xr:uid="{00000000-0006-0000-0200-000056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S39" authorId="0" shapeId="0" xr:uid="{00000000-0006-0000-0200-000057050000}">
      <text>
        <r>
          <rPr>
            <sz val="10"/>
            <color rgb="FF000000"/>
            <rFont val="Arial"/>
            <scheme val="minor"/>
          </rPr>
          <t>81586099</t>
        </r>
      </text>
    </comment>
    <comment ref="AT39" authorId="0" shapeId="0" xr:uid="{00000000-0006-0000-0200-000058050000}">
      <text>
        <r>
          <rPr>
            <sz val="10"/>
            <color rgb="FF000000"/>
            <rFont val="Arial"/>
            <scheme val="minor"/>
          </rPr>
          <t>82052994 e 82053058</t>
        </r>
      </text>
    </comment>
    <comment ref="AU39" authorId="0" shapeId="0" xr:uid="{00000000-0006-0000-0200-000059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W39" authorId="0" shapeId="0" xr:uid="{00000000-0006-0000-0200-00005A050000}">
      <text>
        <r>
          <rPr>
            <sz val="10"/>
            <color rgb="FF000000"/>
            <rFont val="Arial"/>
            <scheme val="minor"/>
          </rPr>
          <t>81586099</t>
        </r>
      </text>
    </comment>
    <comment ref="AX39" authorId="0" shapeId="0" xr:uid="{00000000-0006-0000-0200-00005B050000}">
      <text>
        <r>
          <rPr>
            <sz val="10"/>
            <color rgb="FF000000"/>
            <rFont val="Arial"/>
            <scheme val="minor"/>
          </rPr>
          <t>82052994 e 82053058</t>
        </r>
      </text>
    </comment>
    <comment ref="AY39" authorId="0" shapeId="0" xr:uid="{00000000-0006-0000-0200-00005C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Z39" authorId="0" shapeId="0" xr:uid="{00000000-0006-0000-0200-00005D050000}">
      <text>
        <r>
          <rPr>
            <sz val="10"/>
            <color rgb="FF000000"/>
            <rFont val="Arial"/>
            <scheme val="minor"/>
          </rPr>
          <t>84973812</t>
        </r>
      </text>
    </comment>
    <comment ref="BA39" authorId="0" shapeId="0" xr:uid="{00000000-0006-0000-0200-00005E050000}">
      <text>
        <r>
          <rPr>
            <sz val="10"/>
            <color rgb="FF000000"/>
            <rFont val="Arial"/>
            <scheme val="minor"/>
          </rPr>
          <t>84214348</t>
        </r>
      </text>
    </comment>
    <comment ref="BB39" authorId="0" shapeId="0" xr:uid="{00000000-0006-0000-0200-00005F050000}">
      <text>
        <r>
          <rPr>
            <sz val="10"/>
            <color rgb="FF000000"/>
            <rFont val="Arial"/>
            <scheme val="minor"/>
          </rPr>
          <t>84807290 e 84807371</t>
        </r>
      </text>
    </comment>
    <comment ref="BC39" authorId="0" shapeId="0" xr:uid="{00000000-0006-0000-0200-000060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BD39" authorId="0" shapeId="0" xr:uid="{00000000-0006-0000-0200-000061050000}">
      <text>
        <r>
          <rPr>
            <sz val="10"/>
            <color rgb="FF000000"/>
            <rFont val="Arial"/>
            <scheme val="minor"/>
          </rPr>
          <t>85804462</t>
        </r>
      </text>
    </comment>
    <comment ref="BE39" authorId="0" shapeId="0" xr:uid="{00000000-0006-0000-0200-000062050000}">
      <text>
        <r>
          <rPr>
            <sz val="10"/>
            <color rgb="FF000000"/>
            <rFont val="Arial"/>
            <scheme val="minor"/>
          </rPr>
          <t>87812926</t>
        </r>
      </text>
    </comment>
    <comment ref="BF39" authorId="0" shapeId="0" xr:uid="{00000000-0006-0000-0200-000063050000}">
      <text>
        <r>
          <rPr>
            <sz val="10"/>
            <color rgb="FF000000"/>
            <rFont val="Arial"/>
            <scheme val="minor"/>
          </rPr>
          <t xml:space="preserve">88346967
88345742
</t>
        </r>
      </text>
    </comment>
    <comment ref="BG39" authorId="0" shapeId="0" xr:uid="{00000000-0006-0000-0200-000064050000}">
      <text>
        <r>
          <rPr>
            <sz val="10"/>
            <color rgb="FF000000"/>
            <rFont val="Arial"/>
            <scheme val="minor"/>
          </rPr>
          <t xml:space="preserve">76611496 
</t>
        </r>
      </text>
    </comment>
    <comment ref="BH39" authorId="0" shapeId="0" xr:uid="{00000000-0006-0000-0200-000065050000}">
      <text>
        <r>
          <rPr>
            <sz val="10"/>
            <color rgb="FF000000"/>
            <rFont val="Arial"/>
            <scheme val="minor"/>
          </rPr>
          <t>85804462</t>
        </r>
      </text>
    </comment>
    <comment ref="BI39" authorId="0" shapeId="0" xr:uid="{00000000-0006-0000-0200-000066050000}">
      <text>
        <r>
          <rPr>
            <sz val="10"/>
            <color rgb="FF000000"/>
            <rFont val="Arial"/>
            <scheme val="minor"/>
          </rPr>
          <t>90021247</t>
        </r>
      </text>
    </comment>
    <comment ref="BJ39" authorId="0" shapeId="0" xr:uid="{00000000-0006-0000-0200-00006705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P40" authorId="0" shapeId="0" xr:uid="{00000000-0006-0000-0200-000068050000}">
      <text>
        <r>
          <rPr>
            <sz val="10"/>
            <color rgb="FF000000"/>
            <rFont val="Arial"/>
            <scheme val="minor"/>
          </rPr>
          <t>71176668 e 71177114</t>
        </r>
      </text>
    </comment>
    <comment ref="X40" authorId="0" shapeId="0" xr:uid="{00000000-0006-0000-0200-000069050000}">
      <text>
        <r>
          <rPr>
            <sz val="10"/>
            <color rgb="FF000000"/>
            <rFont val="Arial"/>
            <scheme val="minor"/>
          </rPr>
          <t xml:space="preserve">70477005 - 2024NE00197 (Original)
71112810 - 2024NE00252 (Original)
71173511 - Anulação Parcial
71176668 - 2024NE00256 (Original)
71177114 - 2024NE00255 (Original)
</t>
        </r>
      </text>
    </comment>
    <comment ref="AC40" authorId="0" shapeId="0" xr:uid="{00000000-0006-0000-0200-00006A050000}">
      <text>
        <r>
          <rPr>
            <sz val="10"/>
            <color rgb="FF000000"/>
            <rFont val="Arial"/>
            <scheme val="minor"/>
          </rPr>
          <t>74831608
74833127
74833130
74832894</t>
        </r>
      </text>
    </comment>
    <comment ref="AD40" authorId="0" shapeId="0" xr:uid="{00000000-0006-0000-0200-00006B050000}">
      <text>
        <r>
          <rPr>
            <sz val="10"/>
            <color rgb="FF000000"/>
            <rFont val="Arial"/>
            <scheme val="minor"/>
          </rPr>
          <t>75939393</t>
        </r>
      </text>
    </comment>
    <comment ref="BC40" authorId="0" shapeId="0" xr:uid="{00000000-0006-0000-0200-00006C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BG40" authorId="0" shapeId="0" xr:uid="{00000000-0006-0000-0200-00006D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O41" authorId="0" shapeId="0" xr:uid="{00000000-0006-0000-0200-00006E050000}">
      <text>
        <r>
          <rPr>
            <sz val="10"/>
            <color rgb="FF000000"/>
            <rFont val="Arial"/>
            <scheme val="minor"/>
          </rPr>
          <t>67277760</t>
        </r>
      </text>
    </comment>
    <comment ref="P41" authorId="0" shapeId="0" xr:uid="{00000000-0006-0000-0200-00006F050000}">
      <text>
        <r>
          <rPr>
            <sz val="10"/>
            <color rgb="FF000000"/>
            <rFont val="Arial"/>
            <scheme val="minor"/>
          </rPr>
          <t>67633832</t>
        </r>
      </text>
    </comment>
    <comment ref="Q41" authorId="0" shapeId="0" xr:uid="{00000000-0006-0000-0200-000070050000}">
      <text>
        <r>
          <rPr>
            <sz val="10"/>
            <color rgb="FF000000"/>
            <rFont val="Arial"/>
            <scheme val="minor"/>
          </rPr>
          <t>70846928</t>
        </r>
      </text>
    </comment>
    <comment ref="R41" authorId="0" shapeId="0" xr:uid="{00000000-0006-0000-0200-000071050000}">
      <text>
        <r>
          <rPr>
            <sz val="10"/>
            <color rgb="FF000000"/>
            <rFont val="Arial"/>
            <scheme val="minor"/>
          </rPr>
          <t>71621571 e 71622585</t>
        </r>
      </text>
    </comment>
    <comment ref="T41" authorId="0" shapeId="0" xr:uid="{00000000-0006-0000-0200-000072050000}">
      <text>
        <r>
          <rPr>
            <sz val="10"/>
            <color rgb="FF000000"/>
            <rFont val="Arial"/>
            <scheme val="minor"/>
          </rPr>
          <t>69456590</t>
        </r>
      </text>
    </comment>
    <comment ref="U41" authorId="0" shapeId="0" xr:uid="{00000000-0006-0000-0200-000073050000}">
      <text>
        <r>
          <rPr>
            <sz val="10"/>
            <color rgb="FF000000"/>
            <rFont val="Arial"/>
            <scheme val="minor"/>
          </rPr>
          <t>71672297</t>
        </r>
      </text>
    </comment>
    <comment ref="V41" authorId="0" shapeId="0" xr:uid="{00000000-0006-0000-0200-000074050000}">
      <text>
        <r>
          <rPr>
            <sz val="10"/>
            <color rgb="FF000000"/>
            <rFont val="Arial"/>
            <scheme val="minor"/>
          </rPr>
          <t>72329477</t>
        </r>
      </text>
    </comment>
    <comment ref="W41" authorId="0" shapeId="0" xr:uid="{00000000-0006-0000-0200-000075050000}">
      <text>
        <r>
          <rPr>
            <sz val="10"/>
            <color rgb="FF000000"/>
            <rFont val="Arial"/>
            <scheme val="minor"/>
          </rPr>
          <t>67277760</t>
        </r>
      </text>
    </comment>
    <comment ref="X41" authorId="0" shapeId="0" xr:uid="{00000000-0006-0000-0200-000076050000}">
      <text>
        <r>
          <rPr>
            <sz val="10"/>
            <color rgb="FF000000"/>
            <rFont val="Arial"/>
            <scheme val="minor"/>
          </rPr>
          <t>70259822</t>
        </r>
      </text>
    </comment>
    <comment ref="Y41" authorId="0" shapeId="0" xr:uid="{00000000-0006-0000-0200-000077050000}">
      <text>
        <r>
          <rPr>
            <sz val="10"/>
            <color rgb="FF000000"/>
            <rFont val="Arial"/>
            <scheme val="minor"/>
          </rPr>
          <t>73833168</t>
        </r>
      </text>
    </comment>
    <comment ref="Z41" authorId="0" shapeId="0" xr:uid="{00000000-0006-0000-0200-000078050000}">
      <text>
        <r>
          <rPr>
            <sz val="10"/>
            <color rgb="FF000000"/>
            <rFont val="Arial"/>
            <scheme val="minor"/>
          </rPr>
          <t>107.179,51 + 4.090,82 + 5.610,27
74629247</t>
        </r>
      </text>
    </comment>
    <comment ref="AB41" authorId="0" shapeId="0" xr:uid="{00000000-0006-0000-0200-000079050000}">
      <text>
        <r>
          <rPr>
            <sz val="10"/>
            <color rgb="FF000000"/>
            <rFont val="Arial"/>
            <scheme val="minor"/>
          </rPr>
          <t>72422431</t>
        </r>
      </text>
    </comment>
    <comment ref="AC41" authorId="0" shapeId="0" xr:uid="{00000000-0006-0000-0200-00007A050000}">
      <text>
        <r>
          <rPr>
            <sz val="10"/>
            <color rgb="FF000000"/>
            <rFont val="Arial"/>
            <scheme val="minor"/>
          </rPr>
          <t>75550435</t>
        </r>
      </text>
    </comment>
    <comment ref="AD41" authorId="0" shapeId="0" xr:uid="{00000000-0006-0000-0200-00007B050000}">
      <text>
        <r>
          <rPr>
            <sz val="10"/>
            <color rgb="FF000000"/>
            <rFont val="Arial"/>
            <scheme val="minor"/>
          </rPr>
          <t>107.179,51 + 4.090,82 + 5.610,27
76898374</t>
        </r>
      </text>
    </comment>
    <comment ref="AF41" authorId="0" shapeId="0" xr:uid="{00000000-0006-0000-0200-00007C050000}">
      <text>
        <r>
          <rPr>
            <sz val="10"/>
            <color rgb="FF000000"/>
            <rFont val="Arial"/>
            <scheme val="minor"/>
          </rPr>
          <t>74387307</t>
        </r>
      </text>
    </comment>
    <comment ref="AG41" authorId="0" shapeId="0" xr:uid="{00000000-0006-0000-0200-00007D050000}">
      <text>
        <r>
          <rPr>
            <sz val="10"/>
            <color rgb="FF000000"/>
            <rFont val="Arial"/>
            <scheme val="minor"/>
          </rPr>
          <t>78704782</t>
        </r>
      </text>
    </comment>
    <comment ref="AH41" authorId="0" shapeId="0" xr:uid="{00000000-0006-0000-0200-00007E050000}">
      <text>
        <r>
          <rPr>
            <sz val="10"/>
            <color rgb="FF000000"/>
            <rFont val="Arial"/>
            <scheme val="minor"/>
          </rPr>
          <t xml:space="preserve">107.179,51 + 4.090,82 + 5.610,27
79349563
</t>
        </r>
      </text>
    </comment>
    <comment ref="AJ41" authorId="0" shapeId="0" xr:uid="{00000000-0006-0000-0200-00007F050000}">
      <text>
        <r>
          <rPr>
            <sz val="10"/>
            <color rgb="FF000000"/>
            <rFont val="Arial"/>
            <scheme val="minor"/>
          </rPr>
          <t>76826536</t>
        </r>
      </text>
    </comment>
    <comment ref="AK41" authorId="0" shapeId="0" xr:uid="{00000000-0006-0000-0200-000080050000}">
      <text>
        <r>
          <rPr>
            <sz val="10"/>
            <color rgb="FF000000"/>
            <rFont val="Arial"/>
            <scheme val="minor"/>
          </rPr>
          <t>81210258</t>
        </r>
      </text>
    </comment>
    <comment ref="AL41" authorId="0" shapeId="0" xr:uid="{00000000-0006-0000-0200-000081050000}">
      <text>
        <r>
          <rPr>
            <sz val="10"/>
            <color rgb="FF000000"/>
            <rFont val="Arial"/>
            <scheme val="minor"/>
          </rPr>
          <t>81775289</t>
        </r>
      </text>
    </comment>
    <comment ref="AN41" authorId="0" shapeId="0" xr:uid="{00000000-0006-0000-0200-000082050000}">
      <text>
        <r>
          <rPr>
            <sz val="10"/>
            <color rgb="FF000000"/>
            <rFont val="Arial"/>
            <scheme val="minor"/>
          </rPr>
          <t>76826536</t>
        </r>
      </text>
    </comment>
    <comment ref="AO41" authorId="0" shapeId="0" xr:uid="{00000000-0006-0000-0200-000083050000}">
      <text>
        <r>
          <rPr>
            <sz val="10"/>
            <color rgb="FF000000"/>
            <rFont val="Arial"/>
            <scheme val="minor"/>
          </rPr>
          <t>83622511</t>
        </r>
      </text>
    </comment>
    <comment ref="AP41" authorId="0" shapeId="0" xr:uid="{00000000-0006-0000-0200-000084050000}">
      <text>
        <r>
          <rPr>
            <sz val="10"/>
            <color rgb="FF000000"/>
            <rFont val="Arial"/>
            <scheme val="minor"/>
          </rPr>
          <t>84417010</t>
        </r>
      </text>
    </comment>
    <comment ref="AQ41" authorId="0" shapeId="0" xr:uid="{00000000-0006-0000-0200-000085050000}">
      <text>
        <r>
          <rPr>
            <sz val="10"/>
            <color rgb="FF000000"/>
            <rFont val="Arial"/>
            <scheme val="minor"/>
          </rPr>
          <t>80967066</t>
        </r>
      </text>
    </comment>
    <comment ref="AR41" authorId="0" shapeId="0" xr:uid="{00000000-0006-0000-0200-000086050000}">
      <text>
        <r>
          <rPr>
            <sz val="10"/>
            <color rgb="FF000000"/>
            <rFont val="Arial"/>
            <scheme val="minor"/>
          </rPr>
          <t xml:space="preserve">80967066 - Reforço
82384122 - Anulação
82386168 - Original
</t>
        </r>
      </text>
    </comment>
    <comment ref="AS41" authorId="0" shapeId="0" xr:uid="{00000000-0006-0000-0200-000087050000}">
      <text>
        <r>
          <rPr>
            <sz val="10"/>
            <color rgb="FF000000"/>
            <rFont val="Arial"/>
            <scheme val="minor"/>
          </rPr>
          <t>86848730</t>
        </r>
      </text>
    </comment>
    <comment ref="AT41" authorId="0" shapeId="0" xr:uid="{00000000-0006-0000-0200-000088050000}">
      <text>
        <r>
          <rPr>
            <sz val="10"/>
            <color rgb="FF000000"/>
            <rFont val="Arial"/>
            <scheme val="minor"/>
          </rPr>
          <t>87043231, 88475608</t>
        </r>
      </text>
    </comment>
    <comment ref="AU41" authorId="0" shapeId="0" xr:uid="{00000000-0006-0000-0200-000089050000}">
      <text>
        <r>
          <rPr>
            <sz val="10"/>
            <color rgb="FF000000"/>
            <rFont val="Arial"/>
            <scheme val="minor"/>
          </rPr>
          <t>29 dias com valor de R$ 116.880,60
1 dia com valor de R$ 122.724,63</t>
        </r>
      </text>
    </comment>
    <comment ref="AV41" authorId="0" shapeId="0" xr:uid="{00000000-0006-0000-0200-00008A050000}">
      <text>
        <r>
          <rPr>
            <sz val="10"/>
            <color rgb="FF000000"/>
            <rFont val="Arial"/>
            <scheme val="minor"/>
          </rPr>
          <t>82386168 - Original</t>
        </r>
      </text>
    </comment>
    <comment ref="AW41" authorId="0" shapeId="0" xr:uid="{00000000-0006-0000-0200-00008B050000}">
      <text>
        <r>
          <rPr>
            <sz val="10"/>
            <color rgb="FF000000"/>
            <rFont val="Arial"/>
            <scheme val="minor"/>
          </rPr>
          <t>89418704</t>
        </r>
      </text>
    </comment>
    <comment ref="AX41" authorId="0" shapeId="0" xr:uid="{00000000-0006-0000-0200-00008C050000}">
      <text>
        <r>
          <rPr>
            <sz val="10"/>
            <color rgb="FF000000"/>
            <rFont val="Arial"/>
            <scheme val="minor"/>
          </rPr>
          <t xml:space="preserve">89658262
</t>
        </r>
      </text>
    </comment>
    <comment ref="AZ41" authorId="0" shapeId="0" xr:uid="{00000000-0006-0000-0200-00008D050000}">
      <text>
        <r>
          <rPr>
            <sz val="10"/>
            <color rgb="FF000000"/>
            <rFont val="Arial"/>
            <scheme val="minor"/>
          </rPr>
          <t>82386168 - Original
85191009</t>
        </r>
      </text>
    </comment>
    <comment ref="BA41" authorId="0" shapeId="0" xr:uid="{00000000-0006-0000-0200-00008E050000}">
      <text>
        <r>
          <rPr>
            <sz val="10"/>
            <color rgb="FF000000"/>
            <rFont val="Arial"/>
            <scheme val="minor"/>
          </rPr>
          <t>90015433</t>
        </r>
      </text>
    </comment>
    <comment ref="BB41" authorId="0" shapeId="0" xr:uid="{00000000-0006-0000-0200-00008F050000}">
      <text>
        <r>
          <rPr>
            <sz val="10"/>
            <color rgb="FF000000"/>
            <rFont val="Arial"/>
            <scheme val="minor"/>
          </rPr>
          <t>90202782 - PD aguardando OB</t>
        </r>
      </text>
    </comment>
    <comment ref="BD41" authorId="0" shapeId="0" xr:uid="{00000000-0006-0000-0200-000090050000}">
      <text>
        <r>
          <rPr>
            <sz val="10"/>
            <color rgb="FF000000"/>
            <rFont val="Arial"/>
            <scheme val="minor"/>
          </rPr>
          <t>82386168 - Original + 82386756 - Reforço</t>
        </r>
      </text>
    </comment>
    <comment ref="BE41" authorId="0" shapeId="0" xr:uid="{00000000-0006-0000-0200-000091050000}">
      <text>
        <r>
          <rPr>
            <sz val="10"/>
            <color rgb="FF000000"/>
            <rFont val="Arial"/>
            <scheme val="minor"/>
          </rPr>
          <t>90318618 e 90318139</t>
        </r>
      </text>
    </comment>
    <comment ref="BF41" authorId="0" shapeId="0" xr:uid="{00000000-0006-0000-0200-00009205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BH41" authorId="0" shapeId="0" xr:uid="{00000000-0006-0000-0200-000093050000}">
      <text>
        <r>
          <rPr>
            <sz val="10"/>
            <color rgb="FF000000"/>
            <rFont val="Arial"/>
            <scheme val="minor"/>
          </rPr>
          <t>82386756 - Reforço</t>
        </r>
      </text>
    </comment>
    <comment ref="BI41" authorId="0" shapeId="0" xr:uid="{00000000-0006-0000-0200-000094050000}">
      <text>
        <r>
          <rPr>
            <sz val="10"/>
            <color rgb="FF000000"/>
            <rFont val="Arial"/>
            <scheme val="minor"/>
          </rPr>
          <t>89418704</t>
        </r>
      </text>
    </comment>
    <comment ref="BJ41" authorId="0" shapeId="0" xr:uid="{00000000-0006-0000-0200-00009505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M42" authorId="0" shapeId="0" xr:uid="{00000000-0006-0000-0200-000096050000}">
      <text>
        <r>
          <rPr>
            <sz val="10"/>
            <color rgb="FF000000"/>
            <rFont val="Arial"/>
            <scheme val="minor"/>
          </rPr>
          <t>TA SEM ALTERAÇÃO DE VALOR</t>
        </r>
      </text>
    </comment>
    <comment ref="O42" authorId="0" shapeId="0" xr:uid="{00000000-0006-0000-0200-000097050000}">
      <text>
        <r>
          <rPr>
            <sz val="10"/>
            <color rgb="FF000000"/>
            <rFont val="Arial"/>
            <scheme val="minor"/>
          </rPr>
          <t>67327313</t>
        </r>
      </text>
    </comment>
    <comment ref="P42" authorId="0" shapeId="0" xr:uid="{00000000-0006-0000-0200-000098050000}">
      <text>
        <r>
          <rPr>
            <sz val="10"/>
            <color rgb="FF000000"/>
            <rFont val="Arial"/>
            <scheme val="minor"/>
          </rPr>
          <t>68071112</t>
        </r>
      </text>
    </comment>
    <comment ref="Q42" authorId="0" shapeId="0" xr:uid="{00000000-0006-0000-0200-000099050000}">
      <text>
        <r>
          <rPr>
            <sz val="10"/>
            <color rgb="FF000000"/>
            <rFont val="Arial"/>
            <scheme val="minor"/>
          </rPr>
          <t>68553408</t>
        </r>
      </text>
    </comment>
    <comment ref="R42" authorId="0" shapeId="0" xr:uid="{00000000-0006-0000-0200-00009A050000}">
      <text>
        <r>
          <rPr>
            <sz val="10"/>
            <color rgb="FF000000"/>
            <rFont val="Arial"/>
            <scheme val="minor"/>
          </rPr>
          <t>69080198</t>
        </r>
      </text>
    </comment>
    <comment ref="T42" authorId="0" shapeId="0" xr:uid="{00000000-0006-0000-0200-00009B050000}">
      <text>
        <r>
          <rPr>
            <sz val="10"/>
            <color rgb="FF000000"/>
            <rFont val="Arial"/>
            <scheme val="minor"/>
          </rPr>
          <t>69117197</t>
        </r>
      </text>
    </comment>
    <comment ref="U42" authorId="0" shapeId="0" xr:uid="{00000000-0006-0000-0200-00009C050000}">
      <text>
        <r>
          <rPr>
            <sz val="10"/>
            <color rgb="FF000000"/>
            <rFont val="Arial"/>
            <scheme val="minor"/>
          </rPr>
          <t>69744992</t>
        </r>
      </text>
    </comment>
    <comment ref="V42" authorId="0" shapeId="0" xr:uid="{00000000-0006-0000-0200-00009D050000}">
      <text>
        <r>
          <rPr>
            <sz val="10"/>
            <color rgb="FF000000"/>
            <rFont val="Arial"/>
            <scheme val="minor"/>
          </rPr>
          <t>70397838</t>
        </r>
      </text>
    </comment>
    <comment ref="W42" authorId="0" shapeId="0" xr:uid="{00000000-0006-0000-0200-00009E050000}">
      <text>
        <r>
          <rPr>
            <sz val="10"/>
            <color rgb="FF000000"/>
            <rFont val="Arial"/>
            <scheme val="minor"/>
          </rPr>
          <t>Distrato ( publicação) 71224780</t>
        </r>
      </text>
    </comment>
    <comment ref="X42" authorId="0" shapeId="0" xr:uid="{00000000-0006-0000-0200-00009F050000}">
      <text>
        <r>
          <rPr>
            <sz val="10"/>
            <color rgb="FF000000"/>
            <rFont val="Arial"/>
            <scheme val="minor"/>
          </rPr>
          <t xml:space="preserve">72286232 - valor da Nota referente 11 dias de serviço para pedir reforço R$ 715,06
</t>
        </r>
      </text>
    </comment>
    <comment ref="Z42" authorId="0" shapeId="0" xr:uid="{00000000-0006-0000-0200-0000A0050000}">
      <text>
        <r>
          <rPr>
            <sz val="10"/>
            <color rgb="FF000000"/>
            <rFont val="Arial"/>
            <scheme val="minor"/>
          </rPr>
          <t>valor da Nota referente 11 dias de serviço</t>
        </r>
      </text>
    </comment>
    <comment ref="P43" authorId="0" shapeId="0" xr:uid="{00000000-0006-0000-0200-0000A1050000}">
      <text>
        <r>
          <rPr>
            <sz val="10"/>
            <color rgb="FF000000"/>
            <rFont val="Arial"/>
            <scheme val="minor"/>
          </rPr>
          <t>74332370
Empenho original realizado em maio e escrito na coluna de maio.</t>
        </r>
      </text>
    </comment>
    <comment ref="R43" authorId="0" shapeId="0" xr:uid="{00000000-0006-0000-0200-0000A2050000}">
      <text>
        <r>
          <rPr>
            <sz val="10"/>
            <color rgb="FF000000"/>
            <rFont val="Arial"/>
            <scheme val="minor"/>
          </rPr>
          <t>74332370
Empenho lançado em Maio.</t>
        </r>
      </text>
    </comment>
    <comment ref="AF43" authorId="0" shapeId="0" xr:uid="{00000000-0006-0000-0200-0000A3050000}">
      <text>
        <r>
          <rPr>
            <sz val="10"/>
            <color rgb="FF000000"/>
            <rFont val="Arial"/>
            <scheme val="minor"/>
          </rPr>
          <t>74332370
Empenho foi realizando em Maio. NE: 2024NE00365</t>
        </r>
      </text>
    </comment>
    <comment ref="AK43" authorId="0" shapeId="0" xr:uid="{00000000-0006-0000-0200-0000A4050000}">
      <text>
        <r>
          <rPr>
            <sz val="10"/>
            <color rgb="FF000000"/>
            <rFont val="Arial"/>
            <scheme val="minor"/>
          </rPr>
          <t>77013328</t>
        </r>
      </text>
    </comment>
    <comment ref="AL43" authorId="0" shapeId="0" xr:uid="{00000000-0006-0000-0200-0000A5050000}">
      <text>
        <r>
          <rPr>
            <sz val="10"/>
            <color rgb="FF000000"/>
            <rFont val="Arial"/>
            <scheme val="minor"/>
          </rPr>
          <t>77908910</t>
        </r>
      </text>
    </comment>
    <comment ref="AF44" authorId="0" shapeId="0" xr:uid="{00000000-0006-0000-0200-0000A6050000}">
      <text>
        <r>
          <rPr>
            <sz val="10"/>
            <color rgb="FF000000"/>
            <rFont val="Arial"/>
            <scheme val="minor"/>
          </rPr>
          <t>74335283
Empenho realizado em Maio.
NE: 2024NE00364</t>
        </r>
      </text>
    </comment>
    <comment ref="AI44" authorId="0" shapeId="0" xr:uid="{00000000-0006-0000-0200-0000A7050000}">
      <text>
        <r>
          <rPr>
            <sz val="10"/>
            <color rgb="FF000000"/>
            <rFont val="Arial"/>
            <scheme val="minor"/>
          </rPr>
          <t>74335283</t>
        </r>
      </text>
    </comment>
    <comment ref="AM44" authorId="0" shapeId="0" xr:uid="{00000000-0006-0000-0200-0000A8050000}">
      <text>
        <r>
          <rPr>
            <sz val="10"/>
            <color rgb="FF000000"/>
            <rFont val="Arial"/>
            <scheme val="minor"/>
          </rPr>
          <t>78594364</t>
        </r>
      </text>
    </comment>
    <comment ref="AQ44" authorId="0" shapeId="0" xr:uid="{00000000-0006-0000-0200-0000A9050000}">
      <text>
        <r>
          <rPr>
            <sz val="10"/>
            <color rgb="FF000000"/>
            <rFont val="Arial"/>
            <scheme val="minor"/>
          </rPr>
          <t xml:space="preserve">78594364 </t>
        </r>
      </text>
    </comment>
    <comment ref="AR44" authorId="0" shapeId="0" xr:uid="{00000000-0006-0000-0200-0000AA050000}">
      <text>
        <r>
          <rPr>
            <sz val="10"/>
            <color rgb="FF000000"/>
            <rFont val="Arial"/>
            <scheme val="minor"/>
          </rPr>
          <t>80406224</t>
        </r>
      </text>
    </comment>
    <comment ref="BA44" authorId="0" shapeId="0" xr:uid="{00000000-0006-0000-0200-0000AB050000}">
      <text>
        <r>
          <rPr>
            <sz val="10"/>
            <color rgb="FF000000"/>
            <rFont val="Arial"/>
            <scheme val="minor"/>
          </rPr>
          <t>85136682</t>
        </r>
      </text>
    </comment>
    <comment ref="BB44" authorId="0" shapeId="0" xr:uid="{00000000-0006-0000-0200-0000AC050000}">
      <text>
        <r>
          <rPr>
            <sz val="10"/>
            <color rgb="FF000000"/>
            <rFont val="Arial"/>
            <scheme val="minor"/>
          </rPr>
          <t>86233505</t>
        </r>
      </text>
    </comment>
    <comment ref="D45" authorId="0" shapeId="0" xr:uid="{00000000-0006-0000-0200-0000AD05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E45" authorId="0" shapeId="0" xr:uid="{00000000-0006-0000-0200-0000AE050000}">
      <text>
        <r>
          <rPr>
            <sz val="10"/>
            <color rgb="FF000000"/>
            <rFont val="Arial"/>
            <scheme val="minor"/>
          </rPr>
          <t>45886635</t>
        </r>
      </text>
    </comment>
    <comment ref="F45" authorId="0" shapeId="0" xr:uid="{00000000-0006-0000-0200-0000AF050000}">
      <text>
        <r>
          <rPr>
            <sz val="10"/>
            <color rgb="FF000000"/>
            <rFont val="Arial"/>
            <scheme val="minor"/>
          </rPr>
          <t>46499710</t>
        </r>
      </text>
    </comment>
    <comment ref="G45" authorId="0" shapeId="0" xr:uid="{00000000-0006-0000-0200-0000B005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H45" authorId="0" shapeId="0" xr:uid="{00000000-0006-0000-0200-0000B1050000}">
      <text>
        <r>
          <rPr>
            <sz val="10"/>
            <color rgb="FF000000"/>
            <rFont val="Arial"/>
            <scheme val="minor"/>
          </rPr>
          <t>CONTRATO DE 30 MESES</t>
        </r>
      </text>
    </comment>
    <comment ref="I45" authorId="0" shapeId="0" xr:uid="{00000000-0006-0000-0200-0000B205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O45" authorId="0" shapeId="0" xr:uid="{00000000-0006-0000-0200-0000B3050000}">
      <text>
        <r>
          <rPr>
            <sz val="10"/>
            <color rgb="FF000000"/>
            <rFont val="Arial"/>
            <scheme val="minor"/>
          </rPr>
          <t>67308751</t>
        </r>
      </text>
    </comment>
    <comment ref="P45" authorId="0" shapeId="0" xr:uid="{00000000-0006-0000-0200-0000B4050000}">
      <text>
        <r>
          <rPr>
            <sz val="10"/>
            <color rgb="FF000000"/>
            <rFont val="Arial"/>
            <scheme val="minor"/>
          </rPr>
          <t>67738935 e 70487237</t>
        </r>
      </text>
    </comment>
    <comment ref="Q45" authorId="0" shapeId="0" xr:uid="{00000000-0006-0000-0200-0000B5050000}">
      <text>
        <r>
          <rPr>
            <sz val="10"/>
            <color rgb="FF000000"/>
            <rFont val="Arial"/>
            <scheme val="minor"/>
          </rPr>
          <t>68424478 e 69013391</t>
        </r>
      </text>
    </comment>
    <comment ref="R45" authorId="0" shapeId="0" xr:uid="{00000000-0006-0000-0200-0000B6050000}">
      <text>
        <r>
          <rPr>
            <sz val="10"/>
            <color rgb="FF000000"/>
            <rFont val="Arial"/>
            <scheme val="minor"/>
          </rPr>
          <t>69900467 e 70042451</t>
        </r>
      </text>
    </comment>
    <comment ref="S45" authorId="0" shapeId="0" xr:uid="{00000000-0006-0000-0200-0000B7050000}">
      <text>
        <r>
          <rPr>
            <sz val="10"/>
            <color rgb="FF000000"/>
            <rFont val="Arial"/>
            <scheme val="minor"/>
          </rPr>
          <t>70487237</t>
        </r>
      </text>
    </comment>
    <comment ref="T45" authorId="0" shapeId="0" xr:uid="{00000000-0006-0000-0200-0000B8050000}">
      <text>
        <r>
          <rPr>
            <sz val="10"/>
            <color rgb="FF000000"/>
            <rFont val="Arial"/>
            <scheme val="minor"/>
          </rPr>
          <t>68563612 e 70487237</t>
        </r>
      </text>
    </comment>
    <comment ref="U45" authorId="0" shapeId="0" xr:uid="{00000000-0006-0000-0200-0000B9050000}">
      <text>
        <r>
          <rPr>
            <sz val="10"/>
            <color rgb="FF000000"/>
            <rFont val="Arial"/>
            <scheme val="minor"/>
          </rPr>
          <t>70265020 e 70807030</t>
        </r>
      </text>
    </comment>
    <comment ref="W45" authorId="0" shapeId="0" xr:uid="{00000000-0006-0000-0200-0000BA050000}">
      <text>
        <r>
          <rPr>
            <sz val="10"/>
            <color rgb="FF000000"/>
            <rFont val="Arial"/>
            <scheme val="minor"/>
          </rPr>
          <t>67308751</t>
        </r>
      </text>
    </comment>
    <comment ref="X45" authorId="0" shapeId="0" xr:uid="{00000000-0006-0000-0200-0000BB050000}">
      <text>
        <r>
          <rPr>
            <sz val="10"/>
            <color rgb="FF000000"/>
            <rFont val="Arial"/>
            <scheme val="minor"/>
          </rPr>
          <t>70090881</t>
        </r>
      </text>
    </comment>
    <comment ref="Y45" authorId="0" shapeId="0" xr:uid="{00000000-0006-0000-0200-0000BC050000}">
      <text>
        <r>
          <rPr>
            <sz val="10"/>
            <color rgb="FF000000"/>
            <rFont val="Arial"/>
            <scheme val="minor"/>
          </rPr>
          <t>71103864 e 73099995</t>
        </r>
      </text>
    </comment>
    <comment ref="Z45" authorId="0" shapeId="0" xr:uid="{00000000-0006-0000-0200-0000BD050000}">
      <text>
        <r>
          <rPr>
            <sz val="10"/>
            <color rgb="FF000000"/>
            <rFont val="Arial"/>
            <scheme val="minor"/>
          </rPr>
          <t>72225912 e 74616339</t>
        </r>
      </text>
    </comment>
    <comment ref="AA45" authorId="0" shapeId="0" xr:uid="{00000000-0006-0000-0200-0000BE050000}">
      <text>
        <r>
          <rPr>
            <sz val="10"/>
            <color rgb="FF000000"/>
            <rFont val="Arial"/>
            <scheme val="minor"/>
          </rPr>
          <t>67308751</t>
        </r>
      </text>
    </comment>
    <comment ref="AB45" authorId="0" shapeId="0" xr:uid="{00000000-0006-0000-0200-0000BF050000}">
      <text>
        <r>
          <rPr>
            <sz val="10"/>
            <color rgb="FF000000"/>
            <rFont val="Arial"/>
            <scheme val="minor"/>
          </rPr>
          <t>71230326</t>
        </r>
      </text>
    </comment>
    <comment ref="AC45" authorId="0" shapeId="0" xr:uid="{00000000-0006-0000-0200-0000C0050000}">
      <text>
        <r>
          <rPr>
            <sz val="10"/>
            <color rgb="FF000000"/>
            <rFont val="Arial"/>
            <scheme val="minor"/>
          </rPr>
          <t>75397208 e 75553402</t>
        </r>
      </text>
    </comment>
    <comment ref="AD45" authorId="0" shapeId="0" xr:uid="{00000000-0006-0000-0200-0000C1050000}">
      <text>
        <r>
          <rPr>
            <sz val="10"/>
            <color rgb="FF000000"/>
            <rFont val="Arial"/>
            <scheme val="minor"/>
          </rPr>
          <t>76813220 e 76900686</t>
        </r>
      </text>
    </comment>
    <comment ref="AE45" authorId="0" shapeId="0" xr:uid="{00000000-0006-0000-0200-0000C2050000}">
      <text>
        <r>
          <rPr>
            <sz val="10"/>
            <color rgb="FF000000"/>
            <rFont val="Arial"/>
            <scheme val="minor"/>
          </rPr>
          <t>67308751 e 75553402</t>
        </r>
      </text>
    </comment>
    <comment ref="AF45" authorId="0" shapeId="0" xr:uid="{00000000-0006-0000-0200-0000C3050000}">
      <text>
        <r>
          <rPr>
            <sz val="10"/>
            <color rgb="FF000000"/>
            <rFont val="Arial"/>
            <scheme val="minor"/>
          </rPr>
          <t xml:space="preserve">74715681 </t>
        </r>
      </text>
    </comment>
    <comment ref="AG45" authorId="0" shapeId="0" xr:uid="{00000000-0006-0000-0200-0000C4050000}">
      <text>
        <r>
          <rPr>
            <sz val="10"/>
            <color rgb="FF000000"/>
            <rFont val="Arial"/>
            <scheme val="minor"/>
          </rPr>
          <t>75632518 e 77893185</t>
        </r>
      </text>
    </comment>
    <comment ref="AH45" authorId="0" shapeId="0" xr:uid="{00000000-0006-0000-0200-0000C5050000}">
      <text>
        <r>
          <rPr>
            <sz val="10"/>
            <color rgb="FF000000"/>
            <rFont val="Arial"/>
            <scheme val="minor"/>
          </rPr>
          <t>76815157 e 78986909</t>
        </r>
      </text>
    </comment>
    <comment ref="AJ45" authorId="0" shapeId="0" xr:uid="{00000000-0006-0000-0200-0000C6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AK45" authorId="0" shapeId="0" xr:uid="{00000000-0006-0000-0200-0000C7050000}">
      <text>
        <r>
          <rPr>
            <sz val="10"/>
            <color rgb="FF000000"/>
            <rFont val="Arial"/>
            <scheme val="minor"/>
          </rPr>
          <t>78191272 e 79753610</t>
        </r>
      </text>
    </comment>
    <comment ref="AL45" authorId="0" shapeId="0" xr:uid="{00000000-0006-0000-0200-0000C8050000}">
      <text>
        <r>
          <rPr>
            <sz val="10"/>
            <color rgb="FF000000"/>
            <rFont val="Arial"/>
            <scheme val="minor"/>
          </rPr>
          <t xml:space="preserve">78990437 e 81062235 </t>
        </r>
      </text>
    </comment>
    <comment ref="AN45" authorId="0" shapeId="0" xr:uid="{00000000-0006-0000-0200-0000C9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AO45" authorId="0" shapeId="0" xr:uid="{00000000-0006-0000-0200-0000CA050000}">
      <text>
        <r>
          <rPr>
            <sz val="10"/>
            <color rgb="FF000000"/>
            <rFont val="Arial"/>
            <scheme val="minor"/>
          </rPr>
          <t>80412280 e 81493160</t>
        </r>
      </text>
    </comment>
    <comment ref="AP45" authorId="0" shapeId="0" xr:uid="{00000000-0006-0000-0200-0000CB050000}">
      <text>
        <r>
          <rPr>
            <sz val="10"/>
            <color rgb="FF000000"/>
            <rFont val="Arial"/>
            <scheme val="minor"/>
          </rPr>
          <t>81067598 e 82793373</t>
        </r>
      </text>
    </comment>
    <comment ref="AR45" authorId="0" shapeId="0" xr:uid="{00000000-0006-0000-0200-0000CC050000}">
      <text>
        <r>
          <rPr>
            <sz val="10"/>
            <color rgb="FF000000"/>
            <rFont val="Arial"/>
            <scheme val="minor"/>
          </rPr>
          <t xml:space="preserve">74715681 (R$140.000,00 empenhado em maio, referente a previsão para os meses de junho até dezembro)
</t>
        </r>
      </text>
    </comment>
    <comment ref="AS45" authorId="0" shapeId="0" xr:uid="{00000000-0006-0000-0200-0000CD050000}">
      <text>
        <r>
          <rPr>
            <sz val="10"/>
            <color rgb="FF000000"/>
            <rFont val="Arial"/>
            <scheme val="minor"/>
          </rPr>
          <t>83372700</t>
        </r>
      </text>
    </comment>
    <comment ref="AT45" authorId="0" shapeId="0" xr:uid="{00000000-0006-0000-0200-0000CE050000}">
      <text>
        <r>
          <rPr>
            <sz val="10"/>
            <color rgb="FF000000"/>
            <rFont val="Arial"/>
            <scheme val="minor"/>
          </rPr>
          <t>84413725</t>
        </r>
      </text>
    </comment>
    <comment ref="AV45" authorId="0" shapeId="0" xr:uid="{00000000-0006-0000-0200-0000CF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AW45" authorId="0" shapeId="0" xr:uid="{00000000-0006-0000-0200-0000D0050000}">
      <text>
        <r>
          <rPr>
            <sz val="10"/>
            <color rgb="FF000000"/>
            <rFont val="Arial"/>
            <scheme val="minor"/>
          </rPr>
          <t>85981147</t>
        </r>
      </text>
    </comment>
    <comment ref="AX45" authorId="0" shapeId="0" xr:uid="{00000000-0006-0000-0200-0000D1050000}">
      <text>
        <r>
          <rPr>
            <sz val="10"/>
            <color rgb="FF000000"/>
            <rFont val="Arial"/>
            <scheme val="minor"/>
          </rPr>
          <t xml:space="preserve">86676865
</t>
        </r>
      </text>
    </comment>
    <comment ref="AZ45" authorId="0" shapeId="0" xr:uid="{00000000-0006-0000-0200-0000D2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BA45" authorId="0" shapeId="0" xr:uid="{00000000-0006-0000-0200-0000D3050000}">
      <text>
        <r>
          <rPr>
            <sz val="10"/>
            <color rgb="FF000000"/>
            <rFont val="Arial"/>
            <scheme val="minor"/>
          </rPr>
          <t>86979848
87578713</t>
        </r>
      </text>
    </comment>
    <comment ref="BB45" authorId="0" shapeId="0" xr:uid="{00000000-0006-0000-0200-0000D4050000}">
      <text>
        <r>
          <rPr>
            <sz val="10"/>
            <color rgb="FF000000"/>
            <rFont val="Arial"/>
            <scheme val="minor"/>
          </rPr>
          <t>87371076
88484648</t>
        </r>
      </text>
    </comment>
    <comment ref="BD45" authorId="0" shapeId="0" xr:uid="{00000000-0006-0000-0200-0000D5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BE45" authorId="0" shapeId="0" xr:uid="{00000000-0006-0000-0200-0000D6050000}">
      <text>
        <r>
          <rPr>
            <sz val="10"/>
            <color rgb="FF000000"/>
            <rFont val="Arial"/>
            <scheme val="minor"/>
          </rPr>
          <t>89190220
89491900</t>
        </r>
      </text>
    </comment>
    <comment ref="BF45" authorId="0" shapeId="0" xr:uid="{00000000-0006-0000-0200-0000D7050000}">
      <text>
        <r>
          <rPr>
            <sz val="10"/>
            <color rgb="FF000000"/>
            <rFont val="Arial"/>
            <scheme val="minor"/>
          </rPr>
          <t>89653129
89875624</t>
        </r>
      </text>
    </comment>
    <comment ref="BH45" authorId="0" shapeId="0" xr:uid="{00000000-0006-0000-0200-0000D8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BI45" authorId="0" shapeId="0" xr:uid="{00000000-0006-0000-0200-0000D9050000}">
      <text>
        <r>
          <rPr>
            <sz val="10"/>
            <color rgb="FF000000"/>
            <rFont val="Arial"/>
            <scheme val="minor"/>
          </rPr>
          <t>90352949
2024NL01133
90352949
2025OB00441
99455967</t>
        </r>
      </text>
    </comment>
    <comment ref="BJ45" authorId="0" shapeId="0" xr:uid="{00000000-0006-0000-0200-0000DA050000}">
      <text>
        <r>
          <rPr>
            <sz val="10"/>
            <color rgb="FF000000"/>
            <rFont val="Arial"/>
            <scheme val="minor"/>
          </rPr>
          <t>90514304
2024OB01834
90514304
2025OB00441
99455967</t>
        </r>
      </text>
    </comment>
    <comment ref="BK45" authorId="0" shapeId="0" xr:uid="{00000000-0006-0000-0200-0000DB050000}">
      <text>
        <r>
          <rPr>
            <sz val="10"/>
            <color rgb="FF000000"/>
            <rFont val="Arial"/>
            <scheme val="minor"/>
          </rPr>
          <t>91035985</t>
        </r>
      </text>
    </comment>
    <comment ref="D46" authorId="0" shapeId="0" xr:uid="{00000000-0006-0000-0200-0000DC05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E46" authorId="0" shapeId="0" xr:uid="{00000000-0006-0000-0200-0000DD050000}">
      <text>
        <r>
          <rPr>
            <sz val="10"/>
            <color rgb="FF000000"/>
            <rFont val="Arial"/>
            <scheme val="minor"/>
          </rPr>
          <t>60466480</t>
        </r>
      </text>
    </comment>
    <comment ref="F46" authorId="0" shapeId="0" xr:uid="{00000000-0006-0000-0200-0000DE050000}">
      <text>
        <r>
          <rPr>
            <sz val="10"/>
            <color rgb="FF000000"/>
            <rFont val="Arial"/>
            <scheme val="minor"/>
          </rPr>
          <t>60411363</t>
        </r>
      </text>
    </comment>
    <comment ref="G46" authorId="0" shapeId="0" xr:uid="{00000000-0006-0000-0200-0000DF05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H46" authorId="0" shapeId="0" xr:uid="{00000000-0006-0000-0200-0000E005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46" authorId="0" shapeId="0" xr:uid="{00000000-0006-0000-0200-0000E105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J46" authorId="0" shapeId="0" xr:uid="{00000000-0006-0000-0200-0000E2050000}">
      <text>
        <r>
          <rPr>
            <sz val="10"/>
            <color rgb="FF000000"/>
            <rFont val="Arial"/>
            <scheme val="minor"/>
          </rPr>
          <t>MÉDIA DA EX</t>
        </r>
      </text>
    </comment>
    <comment ref="O46" authorId="0" shapeId="0" xr:uid="{00000000-0006-0000-0200-0000E3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P46" authorId="0" shapeId="0" xr:uid="{00000000-0006-0000-0200-0000E4050000}">
      <text>
        <r>
          <rPr>
            <sz val="10"/>
            <color rgb="FF000000"/>
            <rFont val="Arial"/>
            <scheme val="minor"/>
          </rPr>
          <t>67659753</t>
        </r>
      </text>
    </comment>
    <comment ref="Q46" authorId="0" shapeId="0" xr:uid="{00000000-0006-0000-0200-0000E5050000}">
      <text>
        <r>
          <rPr>
            <sz val="10"/>
            <color rgb="FF000000"/>
            <rFont val="Arial"/>
            <scheme val="minor"/>
          </rPr>
          <t>68845396</t>
        </r>
      </text>
    </comment>
    <comment ref="R46" authorId="0" shapeId="0" xr:uid="{00000000-0006-0000-0200-0000E6050000}">
      <text>
        <r>
          <rPr>
            <sz val="10"/>
            <color rgb="FF000000"/>
            <rFont val="Arial"/>
            <scheme val="minor"/>
          </rPr>
          <t>69900786</t>
        </r>
      </text>
    </comment>
    <comment ref="S46" authorId="0" shapeId="0" xr:uid="{00000000-0006-0000-0200-0000E7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T46" authorId="0" shapeId="0" xr:uid="{00000000-0006-0000-0200-0000E8050000}">
      <text>
        <r>
          <rPr>
            <sz val="10"/>
            <color rgb="FF000000"/>
            <rFont val="Arial"/>
            <scheme val="minor"/>
          </rPr>
          <t>69130097</t>
        </r>
      </text>
    </comment>
    <comment ref="U46" authorId="0" shapeId="0" xr:uid="{00000000-0006-0000-0200-0000E9050000}">
      <text>
        <r>
          <rPr>
            <sz val="10"/>
            <color rgb="FF000000"/>
            <rFont val="Arial"/>
            <scheme val="minor"/>
          </rPr>
          <t>72119607</t>
        </r>
      </text>
    </comment>
    <comment ref="V46" authorId="0" shapeId="0" xr:uid="{00000000-0006-0000-0200-0000EA050000}">
      <text>
        <r>
          <rPr>
            <sz val="10"/>
            <color rgb="FF000000"/>
            <rFont val="Arial"/>
            <scheme val="minor"/>
          </rPr>
          <t>72119607</t>
        </r>
      </text>
    </comment>
    <comment ref="W46" authorId="0" shapeId="0" xr:uid="{00000000-0006-0000-0200-0000EB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X46" authorId="0" shapeId="0" xr:uid="{00000000-0006-0000-0200-0000EC050000}">
      <text>
        <r>
          <rPr>
            <sz val="10"/>
            <color rgb="FF000000"/>
            <rFont val="Arial"/>
            <scheme val="minor"/>
          </rPr>
          <t>70262487</t>
        </r>
      </text>
    </comment>
    <comment ref="Y46" authorId="0" shapeId="0" xr:uid="{00000000-0006-0000-0200-0000ED050000}">
      <text>
        <r>
          <rPr>
            <sz val="10"/>
            <color rgb="FF000000"/>
            <rFont val="Arial"/>
            <scheme val="minor"/>
          </rPr>
          <t>71991586</t>
        </r>
      </text>
    </comment>
    <comment ref="Z46" authorId="0" shapeId="0" xr:uid="{00000000-0006-0000-0200-0000EE050000}">
      <text>
        <r>
          <rPr>
            <sz val="10"/>
            <color rgb="FF000000"/>
            <rFont val="Arial"/>
            <scheme val="minor"/>
          </rPr>
          <t>72842802</t>
        </r>
      </text>
    </comment>
    <comment ref="AA46" authorId="0" shapeId="0" xr:uid="{00000000-0006-0000-0200-0000EF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B46" authorId="0" shapeId="0" xr:uid="{00000000-0006-0000-0200-0000F0050000}">
      <text>
        <r>
          <rPr>
            <sz val="10"/>
            <color rgb="FF000000"/>
            <rFont val="Arial"/>
            <scheme val="minor"/>
          </rPr>
          <t>72763169</t>
        </r>
      </text>
    </comment>
    <comment ref="AC46" authorId="0" shapeId="0" xr:uid="{00000000-0006-0000-0200-0000F1050000}">
      <text>
        <r>
          <rPr>
            <sz val="10"/>
            <color rgb="FF000000"/>
            <rFont val="Arial"/>
            <scheme val="minor"/>
          </rPr>
          <t>74761786</t>
        </r>
      </text>
    </comment>
    <comment ref="AD46" authorId="0" shapeId="0" xr:uid="{00000000-0006-0000-0200-0000F2050000}">
      <text>
        <r>
          <rPr>
            <sz val="10"/>
            <color rgb="FF000000"/>
            <rFont val="Arial"/>
            <scheme val="minor"/>
          </rPr>
          <t>75447729</t>
        </r>
      </text>
    </comment>
    <comment ref="AE46" authorId="0" shapeId="0" xr:uid="{00000000-0006-0000-0200-0000F3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F46" authorId="0" shapeId="0" xr:uid="{00000000-0006-0000-0200-0000F4050000}">
      <text>
        <r>
          <rPr>
            <sz val="10"/>
            <color rgb="FF000000"/>
            <rFont val="Arial"/>
            <scheme val="minor"/>
          </rPr>
          <t>74362347</t>
        </r>
      </text>
    </comment>
    <comment ref="AG46" authorId="0" shapeId="0" xr:uid="{00000000-0006-0000-0200-0000F5050000}">
      <text>
        <r>
          <rPr>
            <sz val="10"/>
            <color rgb="FF000000"/>
            <rFont val="Arial"/>
            <scheme val="minor"/>
          </rPr>
          <t>76837463</t>
        </r>
      </text>
    </comment>
    <comment ref="AH46" authorId="0" shapeId="0" xr:uid="{00000000-0006-0000-0200-0000F6050000}">
      <text>
        <r>
          <rPr>
            <sz val="10"/>
            <color rgb="FF000000"/>
            <rFont val="Arial"/>
            <scheme val="minor"/>
          </rPr>
          <t>77905966</t>
        </r>
      </text>
    </comment>
    <comment ref="AI46" authorId="0" shapeId="0" xr:uid="{00000000-0006-0000-0200-0000F7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J46" authorId="0" shapeId="0" xr:uid="{00000000-0006-0000-0200-0000F8050000}">
      <text>
        <r>
          <rPr>
            <sz val="10"/>
            <color rgb="FF000000"/>
            <rFont val="Arial"/>
            <scheme val="minor"/>
          </rPr>
          <t>76740709</t>
        </r>
      </text>
    </comment>
    <comment ref="AK46" authorId="0" shapeId="0" xr:uid="{00000000-0006-0000-0200-0000F9050000}">
      <text>
        <r>
          <rPr>
            <sz val="10"/>
            <color rgb="FF000000"/>
            <rFont val="Arial"/>
            <scheme val="minor"/>
          </rPr>
          <t>78527287</t>
        </r>
      </text>
    </comment>
    <comment ref="AL46" authorId="0" shapeId="0" xr:uid="{00000000-0006-0000-0200-0000FA050000}">
      <text>
        <r>
          <rPr>
            <sz val="10"/>
            <color rgb="FF000000"/>
            <rFont val="Arial"/>
            <scheme val="minor"/>
          </rPr>
          <t>79346849</t>
        </r>
      </text>
    </comment>
    <comment ref="AM46" authorId="0" shapeId="0" xr:uid="{00000000-0006-0000-0200-0000FB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N46" authorId="0" shapeId="0" xr:uid="{00000000-0006-0000-0200-0000FC050000}">
      <text>
        <r>
          <rPr>
            <sz val="10"/>
            <color rgb="FF000000"/>
            <rFont val="Arial"/>
            <scheme val="minor"/>
          </rPr>
          <t>78345267</t>
        </r>
      </text>
    </comment>
    <comment ref="AO46" authorId="0" shapeId="0" xr:uid="{00000000-0006-0000-0200-0000FD050000}">
      <text>
        <r>
          <rPr>
            <sz val="10"/>
            <color rgb="FF000000"/>
            <rFont val="Arial"/>
            <scheme val="minor"/>
          </rPr>
          <t>80591810</t>
        </r>
      </text>
    </comment>
    <comment ref="AP46" authorId="0" shapeId="0" xr:uid="{00000000-0006-0000-0200-0000FE050000}">
      <text>
        <r>
          <rPr>
            <sz val="10"/>
            <color rgb="FF000000"/>
            <rFont val="Arial"/>
            <scheme val="minor"/>
          </rPr>
          <t>81375525</t>
        </r>
      </text>
    </comment>
    <comment ref="AR46" authorId="0" shapeId="0" xr:uid="{00000000-0006-0000-0200-0000FF050000}">
      <text>
        <r>
          <rPr>
            <sz val="10"/>
            <color rgb="FF000000"/>
            <rFont val="Arial"/>
            <scheme val="minor"/>
          </rPr>
          <t>80496066</t>
        </r>
      </text>
    </comment>
    <comment ref="AS46" authorId="0" shapeId="0" xr:uid="{00000000-0006-0000-0200-000000060000}">
      <text>
        <r>
          <rPr>
            <sz val="10"/>
            <color rgb="FF000000"/>
            <rFont val="Arial"/>
            <scheme val="minor"/>
          </rPr>
          <t>83377214</t>
        </r>
      </text>
    </comment>
    <comment ref="AT46" authorId="0" shapeId="0" xr:uid="{00000000-0006-0000-0200-000001060000}">
      <text>
        <r>
          <rPr>
            <sz val="10"/>
            <color rgb="FF000000"/>
            <rFont val="Arial"/>
            <scheme val="minor"/>
          </rPr>
          <t>84625103</t>
        </r>
      </text>
    </comment>
    <comment ref="AU46" authorId="0" shapeId="0" xr:uid="{00000000-0006-0000-0200-000002060000}">
      <text>
        <r>
          <rPr>
            <sz val="10"/>
            <color rgb="FF000000"/>
            <rFont val="Arial"/>
            <scheme val="minor"/>
          </rPr>
          <t>26 dias com o valor de R$ 4.055,00
3 dias com o valor de R$ 4.257,75</t>
        </r>
      </text>
    </comment>
    <comment ref="AV46" authorId="0" shapeId="0" xr:uid="{00000000-0006-0000-0200-00000306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AW46" authorId="0" shapeId="0" xr:uid="{00000000-0006-0000-0200-000004060000}">
      <text>
        <r>
          <rPr>
            <sz val="10"/>
            <color rgb="FF000000"/>
            <rFont val="Arial"/>
            <scheme val="minor"/>
          </rPr>
          <t xml:space="preserve">85863248
85878328
</t>
        </r>
      </text>
    </comment>
    <comment ref="AX46" authorId="0" shapeId="0" xr:uid="{00000000-0006-0000-0200-000005060000}">
      <text>
        <r>
          <rPr>
            <sz val="10"/>
            <color rgb="FF000000"/>
            <rFont val="Arial"/>
            <scheme val="minor"/>
          </rPr>
          <t>86908858
86907536</t>
        </r>
      </text>
    </comment>
    <comment ref="AY46" authorId="0" shapeId="0" xr:uid="{00000000-0006-0000-0200-000006060000}">
      <text>
        <r>
          <rPr>
            <sz val="10"/>
            <color rgb="FF000000"/>
            <rFont val="Arial"/>
            <scheme val="minor"/>
          </rPr>
          <t>82836779</t>
        </r>
      </text>
    </comment>
    <comment ref="AZ46" authorId="0" shapeId="0" xr:uid="{00000000-0006-0000-0200-00000706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BA46" authorId="0" shapeId="0" xr:uid="{00000000-0006-0000-0200-000008060000}">
      <text>
        <r>
          <rPr>
            <sz val="10"/>
            <color rgb="FF000000"/>
            <rFont val="Arial"/>
            <scheme val="minor"/>
          </rPr>
          <t>88166483</t>
        </r>
      </text>
    </comment>
    <comment ref="BB46" authorId="0" shapeId="0" xr:uid="{00000000-0006-0000-0200-000009060000}">
      <text>
        <r>
          <rPr>
            <sz val="10"/>
            <color rgb="FF000000"/>
            <rFont val="Arial"/>
            <scheme val="minor"/>
          </rPr>
          <t xml:space="preserve">88984726
</t>
        </r>
      </text>
    </comment>
    <comment ref="BC46" authorId="0" shapeId="0" xr:uid="{00000000-0006-0000-0200-00000A060000}">
      <text>
        <r>
          <rPr>
            <sz val="10"/>
            <color rgb="FF000000"/>
            <rFont val="Arial"/>
            <scheme val="minor"/>
          </rPr>
          <t>82836779</t>
        </r>
      </text>
    </comment>
    <comment ref="BD46" authorId="0" shapeId="0" xr:uid="{00000000-0006-0000-0200-00000B06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BE46" authorId="0" shapeId="0" xr:uid="{00000000-0006-0000-0200-00000C06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BF46" authorId="0" shapeId="0" xr:uid="{00000000-0006-0000-0200-00000D060000}">
      <text>
        <r>
          <rPr>
            <sz val="10"/>
            <color rgb="FF000000"/>
            <rFont val="Arial"/>
            <scheme val="minor"/>
          </rPr>
          <t>90787841 + 90993236
 treinamento 88484780</t>
        </r>
      </text>
    </comment>
    <comment ref="BG46" authorId="0" shapeId="0" xr:uid="{00000000-0006-0000-0200-00000E060000}">
      <text>
        <r>
          <rPr>
            <sz val="10"/>
            <color rgb="FF000000"/>
            <rFont val="Arial"/>
            <scheme val="minor"/>
          </rPr>
          <t>82836779</t>
        </r>
      </text>
    </comment>
    <comment ref="BH46" authorId="0" shapeId="0" xr:uid="{00000000-0006-0000-0200-00000F06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BK46" authorId="0" shapeId="0" xr:uid="{00000000-0006-0000-0200-000010060000}">
      <text>
        <r>
          <rPr>
            <sz val="10"/>
            <color rgb="FF000000"/>
            <rFont val="Arial"/>
            <scheme val="minor"/>
          </rPr>
          <t>90541271</t>
        </r>
      </text>
    </comment>
    <comment ref="D47" authorId="0" shapeId="0" xr:uid="{00000000-0006-0000-0200-000011060000}">
      <text>
        <r>
          <rPr>
            <sz val="10"/>
            <color rgb="FF000000"/>
            <rFont val="Arial"/>
            <scheme val="minor"/>
          </rPr>
          <t>33240069</t>
        </r>
      </text>
    </comment>
    <comment ref="E47" authorId="0" shapeId="0" xr:uid="{00000000-0006-0000-0200-000012060000}">
      <text>
        <r>
          <rPr>
            <sz val="10"/>
            <color rgb="FF000000"/>
            <rFont val="Arial"/>
            <scheme val="minor"/>
          </rPr>
          <t>33569744</t>
        </r>
      </text>
    </comment>
    <comment ref="F47" authorId="0" shapeId="0" xr:uid="{00000000-0006-0000-0200-000013060000}">
      <text>
        <r>
          <rPr>
            <sz val="10"/>
            <color rgb="FF000000"/>
            <rFont val="Arial"/>
            <scheme val="minor"/>
          </rPr>
          <t>33538154</t>
        </r>
      </text>
    </comment>
    <comment ref="G47" authorId="0" shapeId="0" xr:uid="{00000000-0006-0000-0200-000014060000}">
      <text>
        <r>
          <rPr>
            <sz val="10"/>
            <color rgb="FF000000"/>
            <rFont val="Arial"/>
            <scheme val="minor"/>
          </rPr>
          <t xml:space="preserve">49909790 - PRIMEIRO TERMO ADITIVO (PRAZO)
 </t>
        </r>
      </text>
    </comment>
    <comment ref="H47" authorId="0" shapeId="0" xr:uid="{00000000-0006-0000-0200-00001506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47" authorId="0" shapeId="0" xr:uid="{00000000-0006-0000-0200-000016060000}">
      <text>
        <r>
          <rPr>
            <sz val="10"/>
            <color rgb="FF000000"/>
            <rFont val="Arial"/>
            <scheme val="minor"/>
          </rPr>
          <t>49909790</t>
        </r>
      </text>
    </comment>
    <comment ref="J47" authorId="0" shapeId="0" xr:uid="{00000000-0006-0000-0200-000017060000}">
      <text>
        <r>
          <rPr>
            <sz val="10"/>
            <color rgb="FF000000"/>
            <rFont val="Arial"/>
            <scheme val="minor"/>
          </rPr>
          <t xml:space="preserve">Baseado na execução da SEPLAG em 2023
</t>
        </r>
      </text>
    </comment>
    <comment ref="M47" authorId="0" shapeId="0" xr:uid="{00000000-0006-0000-0200-000018060000}">
      <text>
        <r>
          <rPr>
            <sz val="10"/>
            <color rgb="FF000000"/>
            <rFont val="Arial"/>
            <scheme val="minor"/>
          </rPr>
          <t>49909790</t>
        </r>
      </text>
    </comment>
    <comment ref="O47" authorId="0" shapeId="0" xr:uid="{00000000-0006-0000-0200-000019060000}">
      <text>
        <r>
          <rPr>
            <sz val="10"/>
            <color rgb="FF000000"/>
            <rFont val="Arial"/>
            <scheme val="minor"/>
          </rPr>
          <t xml:space="preserve">67343162
</t>
        </r>
      </text>
    </comment>
    <comment ref="P47" authorId="0" shapeId="0" xr:uid="{00000000-0006-0000-0200-00001A060000}">
      <text>
        <r>
          <rPr>
            <sz val="10"/>
            <color rgb="FF000000"/>
            <rFont val="Arial"/>
            <scheme val="minor"/>
          </rPr>
          <t>67734295</t>
        </r>
      </text>
    </comment>
    <comment ref="Q47" authorId="0" shapeId="0" xr:uid="{00000000-0006-0000-0200-00001B060000}">
      <text>
        <r>
          <rPr>
            <sz val="10"/>
            <color rgb="FF000000"/>
            <rFont val="Arial"/>
            <scheme val="minor"/>
          </rPr>
          <t>69012176 e 69202267</t>
        </r>
      </text>
    </comment>
    <comment ref="R47" authorId="0" shapeId="0" xr:uid="{00000000-0006-0000-0200-00001C060000}">
      <text>
        <r>
          <rPr>
            <sz val="10"/>
            <color rgb="FF000000"/>
            <rFont val="Arial"/>
            <scheme val="minor"/>
          </rPr>
          <t>R$ 25.441,42 (SEPLAG)
70042823 e 
+
R$ 22.662,89 (IRM)
70044177</t>
        </r>
      </text>
    </comment>
    <comment ref="S47" authorId="0" shapeId="0" xr:uid="{00000000-0006-0000-0200-00001D060000}">
      <text>
        <r>
          <rPr>
            <sz val="10"/>
            <color rgb="FF000000"/>
            <rFont val="Arial"/>
            <scheme val="minor"/>
          </rPr>
          <t>67343162</t>
        </r>
      </text>
    </comment>
    <comment ref="T47" authorId="0" shapeId="0" xr:uid="{00000000-0006-0000-0200-00001E060000}">
      <text>
        <r>
          <rPr>
            <sz val="10"/>
            <color rgb="FF000000"/>
            <rFont val="Arial"/>
            <scheme val="minor"/>
          </rPr>
          <t>69137781 (empenhado em fevereiro para os meses de fevereiro e março)</t>
        </r>
      </text>
    </comment>
    <comment ref="U47" authorId="0" shapeId="0" xr:uid="{00000000-0006-0000-0200-00001F060000}">
      <text>
        <r>
          <rPr>
            <sz val="10"/>
            <color rgb="FF000000"/>
            <rFont val="Arial"/>
            <scheme val="minor"/>
          </rPr>
          <t>70067460 E  70064674</t>
        </r>
      </text>
    </comment>
    <comment ref="V47" authorId="0" shapeId="0" xr:uid="{00000000-0006-0000-0200-000020060000}">
      <text>
        <r>
          <rPr>
            <sz val="10"/>
            <color rgb="FF000000"/>
            <rFont val="Arial"/>
            <scheme val="minor"/>
          </rPr>
          <t>70664615 (R$46456,03) e 70662986 (R$2760,32)</t>
        </r>
      </text>
    </comment>
    <comment ref="W47" authorId="0" shapeId="0" xr:uid="{00000000-0006-0000-0200-000021060000}">
      <text>
        <r>
          <rPr>
            <sz val="10"/>
            <color rgb="FF000000"/>
            <rFont val="Arial"/>
            <scheme val="minor"/>
          </rPr>
          <t>67343162</t>
        </r>
      </text>
    </comment>
    <comment ref="X47" authorId="0" shapeId="0" xr:uid="{00000000-0006-0000-0200-000022060000}">
      <text>
        <r>
          <rPr>
            <sz val="10"/>
            <color rgb="FF000000"/>
            <rFont val="Arial"/>
            <scheme val="minor"/>
          </rPr>
          <t>69137781 (empenhado em fevereiro para os meses de fevereiro e março)</t>
        </r>
      </text>
    </comment>
    <comment ref="Y47" authorId="0" shapeId="0" xr:uid="{00000000-0006-0000-0200-000023060000}">
      <text>
        <r>
          <rPr>
            <sz val="10"/>
            <color rgb="FF000000"/>
            <rFont val="Arial"/>
            <scheme val="minor"/>
          </rPr>
          <t xml:space="preserve">71576149 (R$3709,97) + 72347717 (R$108.644,52) </t>
        </r>
      </text>
    </comment>
    <comment ref="Z47" authorId="0" shapeId="0" xr:uid="{00000000-0006-0000-0200-000024060000}">
      <text>
        <r>
          <rPr>
            <sz val="10"/>
            <color rgb="FF000000"/>
            <rFont val="Arial"/>
            <scheme val="minor"/>
          </rPr>
          <t xml:space="preserve">72223901 (R$3709,97) +  71434211 (R$108644,52)
</t>
        </r>
      </text>
    </comment>
    <comment ref="AA47" authorId="0" shapeId="0" xr:uid="{00000000-0006-0000-0200-000025060000}">
      <text>
        <r>
          <rPr>
            <sz val="10"/>
            <color rgb="FF000000"/>
            <rFont val="Arial"/>
            <scheme val="minor"/>
          </rPr>
          <t>71581820</t>
        </r>
      </text>
    </comment>
    <comment ref="AB47" authorId="0" shapeId="0" xr:uid="{00000000-0006-0000-0200-000026060000}">
      <text>
        <r>
          <rPr>
            <sz val="10"/>
            <color rgb="FF000000"/>
            <rFont val="Arial"/>
            <scheme val="minor"/>
          </rPr>
          <t>1º (70482364 - REFORÇO DE ABRIL) R$ 38.927,10
+
2º (72058005 - REFORÇO DE ABRIL) R$ 144.291,51
-
3º (72734671 - ANULAÇÃO PARCIAL DE EMPENHO)
R$ 29.133,18
4º (72989374 - ENPENHO ORIGINAL)
R$ 29.133,18</t>
        </r>
      </text>
    </comment>
    <comment ref="AE47" authorId="0" shapeId="0" xr:uid="{00000000-0006-0000-0200-000027060000}">
      <text>
        <r>
          <rPr>
            <sz val="10"/>
            <color rgb="FF000000"/>
            <rFont val="Arial"/>
            <scheme val="minor"/>
          </rPr>
          <t xml:space="preserve">71581820
</t>
        </r>
      </text>
    </comment>
    <comment ref="AF47" authorId="0" shapeId="0" xr:uid="{00000000-0006-0000-0200-000028060000}">
      <text>
        <r>
          <rPr>
            <sz val="10"/>
            <color rgb="FF000000"/>
            <rFont val="Arial"/>
            <scheme val="minor"/>
          </rPr>
          <t xml:space="preserve">72058005 (FOI EMPENHADO MENOS R$6.043,77 QUE O PREVISTO)
72734671 ANULAÇÃO DE EMPENHO -R$ 29.133,18 
</t>
        </r>
      </text>
    </comment>
    <comment ref="AN47" authorId="0" shapeId="0" xr:uid="{00000000-0006-0000-0200-000029060000}">
      <text>
        <r>
          <rPr>
            <sz val="10"/>
            <color rgb="FF000000"/>
            <rFont val="Arial"/>
            <scheme val="minor"/>
          </rPr>
          <t>ANULAÇÃO 
R$ 29.133,18 (78461013)
ANULAÇÃO 
R$ 25.093,23 (78462782)</t>
        </r>
      </text>
    </comment>
    <comment ref="H48" authorId="0" shapeId="0" xr:uid="{00000000-0006-0000-0200-00002A060000}">
      <text>
        <r>
          <rPr>
            <sz val="10"/>
            <color rgb="FF000000"/>
            <rFont val="Arial"/>
            <scheme val="minor"/>
          </rPr>
          <t>73014076</t>
        </r>
      </text>
    </comment>
    <comment ref="I48" authorId="0" shapeId="0" xr:uid="{00000000-0006-0000-0200-00002B060000}">
      <text>
        <r>
          <rPr>
            <sz val="10"/>
            <color rgb="FF000000"/>
            <rFont val="Arial"/>
            <scheme val="minor"/>
          </rPr>
          <t>73014076</t>
        </r>
      </text>
    </comment>
    <comment ref="J48" authorId="0" shapeId="0" xr:uid="{00000000-0006-0000-0200-00002C060000}">
      <text>
        <r>
          <rPr>
            <sz val="10"/>
            <color rgb="FF000000"/>
            <rFont val="Arial"/>
            <scheme val="minor"/>
          </rPr>
          <t>73014076 - Valor Contratado dividido por doze (consumo sob demanda)</t>
        </r>
      </text>
    </comment>
    <comment ref="AF48" authorId="0" shapeId="0" xr:uid="{00000000-0006-0000-0200-00002D060000}">
      <text>
        <r>
          <rPr>
            <sz val="10"/>
            <color rgb="FF000000"/>
            <rFont val="Arial"/>
            <scheme val="minor"/>
          </rPr>
          <t>74367810 - NOTA DE EMPENHO ORIGINAL</t>
        </r>
      </text>
    </comment>
    <comment ref="AG48" authorId="0" shapeId="0" xr:uid="{00000000-0006-0000-0200-00002E060000}">
      <text>
        <r>
          <rPr>
            <sz val="10"/>
            <color rgb="FF000000"/>
            <rFont val="Arial"/>
            <scheme val="minor"/>
          </rPr>
          <t>77127687</t>
        </r>
      </text>
    </comment>
    <comment ref="AH48" authorId="0" shapeId="0" xr:uid="{00000000-0006-0000-0200-00002F060000}">
      <text>
        <r>
          <rPr>
            <sz val="10"/>
            <color rgb="FF000000"/>
            <rFont val="Arial"/>
            <scheme val="minor"/>
          </rPr>
          <t>77909551</t>
        </r>
      </text>
    </comment>
    <comment ref="AI48" authorId="0" shapeId="0" xr:uid="{00000000-0006-0000-0200-000030060000}">
      <text>
        <r>
          <rPr>
            <sz val="10"/>
            <color rgb="FF000000"/>
            <rFont val="Arial"/>
            <scheme val="minor"/>
          </rPr>
          <t>73084470</t>
        </r>
      </text>
    </comment>
    <comment ref="AJ48" authorId="0" shapeId="0" xr:uid="{00000000-0006-0000-0200-000031060000}">
      <text>
        <r>
          <rPr>
            <sz val="10"/>
            <color rgb="FF000000"/>
            <rFont val="Arial"/>
            <scheme val="minor"/>
          </rPr>
          <t>76652967</t>
        </r>
      </text>
    </comment>
    <comment ref="AK48" authorId="0" shapeId="0" xr:uid="{00000000-0006-0000-0200-000032060000}">
      <text>
        <r>
          <rPr>
            <sz val="10"/>
            <color rgb="FF000000"/>
            <rFont val="Arial"/>
            <scheme val="minor"/>
          </rPr>
          <t>78725868</t>
        </r>
      </text>
    </comment>
    <comment ref="AL48" authorId="0" shapeId="0" xr:uid="{00000000-0006-0000-0200-000033060000}">
      <text>
        <r>
          <rPr>
            <sz val="10"/>
            <color rgb="FF000000"/>
            <rFont val="Arial"/>
            <scheme val="minor"/>
          </rPr>
          <t>79374169</t>
        </r>
      </text>
    </comment>
    <comment ref="AM48" authorId="0" shapeId="0" xr:uid="{00000000-0006-0000-0200-000034060000}">
      <text>
        <r>
          <rPr>
            <sz val="10"/>
            <color rgb="FF000000"/>
            <rFont val="Arial"/>
            <scheme val="minor"/>
          </rPr>
          <t>77068571</t>
        </r>
      </text>
    </comment>
    <comment ref="AN48" authorId="0" shapeId="0" xr:uid="{00000000-0006-0000-0200-000035060000}">
      <text>
        <r>
          <rPr>
            <sz val="10"/>
            <color rgb="FF000000"/>
            <rFont val="Arial"/>
            <scheme val="minor"/>
          </rPr>
          <t>78350644</t>
        </r>
      </text>
    </comment>
    <comment ref="AO48" authorId="0" shapeId="0" xr:uid="{00000000-0006-0000-0200-000036060000}">
      <text>
        <r>
          <rPr>
            <sz val="10"/>
            <color rgb="FF000000"/>
            <rFont val="Arial"/>
            <scheme val="minor"/>
          </rPr>
          <t>80489482</t>
        </r>
      </text>
    </comment>
    <comment ref="AP48" authorId="0" shapeId="0" xr:uid="{00000000-0006-0000-0200-000037060000}">
      <text>
        <r>
          <rPr>
            <sz val="10"/>
            <color rgb="FF000000"/>
            <rFont val="Arial"/>
            <scheme val="minor"/>
          </rPr>
          <t>81365202</t>
        </r>
      </text>
    </comment>
    <comment ref="AQ48" authorId="0" shapeId="0" xr:uid="{00000000-0006-0000-0200-000038060000}">
      <text>
        <r>
          <rPr>
            <sz val="10"/>
            <color rgb="FF000000"/>
            <rFont val="Arial"/>
            <scheme val="minor"/>
          </rPr>
          <t>77068571</t>
        </r>
      </text>
    </comment>
    <comment ref="AS48" authorId="0" shapeId="0" xr:uid="{00000000-0006-0000-0200-000039060000}">
      <text>
        <r>
          <rPr>
            <sz val="10"/>
            <color rgb="FF000000"/>
            <rFont val="Arial"/>
            <scheme val="minor"/>
          </rPr>
          <t xml:space="preserve">82939765
</t>
        </r>
      </text>
    </comment>
    <comment ref="AT48" authorId="0" shapeId="0" xr:uid="{00000000-0006-0000-0200-00003A060000}">
      <text>
        <r>
          <rPr>
            <sz val="10"/>
            <color rgb="FF000000"/>
            <rFont val="Arial"/>
            <scheme val="minor"/>
          </rPr>
          <t xml:space="preserve">84405936
</t>
        </r>
      </text>
    </comment>
    <comment ref="AU48" authorId="0" shapeId="0" xr:uid="{00000000-0006-0000-0200-00003B060000}">
      <text>
        <r>
          <rPr>
            <sz val="10"/>
            <color rgb="FF000000"/>
            <rFont val="Arial"/>
            <scheme val="minor"/>
          </rPr>
          <t>77068571</t>
        </r>
      </text>
    </comment>
    <comment ref="AX48" authorId="0" shapeId="0" xr:uid="{00000000-0006-0000-0200-00003C060000}">
      <text>
        <r>
          <rPr>
            <sz val="10"/>
            <color rgb="FF000000"/>
            <rFont val="Arial"/>
            <scheme val="minor"/>
          </rPr>
          <t>86669445</t>
        </r>
      </text>
    </comment>
    <comment ref="AY48" authorId="0" shapeId="0" xr:uid="{00000000-0006-0000-0200-00003D060000}">
      <text>
        <r>
          <rPr>
            <sz val="10"/>
            <color rgb="FF000000"/>
            <rFont val="Arial"/>
            <scheme val="minor"/>
          </rPr>
          <t xml:space="preserve">74367810
</t>
        </r>
      </text>
    </comment>
    <comment ref="AZ48" authorId="0" shapeId="0" xr:uid="{00000000-0006-0000-0200-00003E060000}">
      <text>
        <r>
          <rPr>
            <sz val="10"/>
            <color rgb="FF000000"/>
            <rFont val="Arial"/>
            <scheme val="minor"/>
          </rPr>
          <t>84888151</t>
        </r>
      </text>
    </comment>
    <comment ref="BA48" authorId="0" shapeId="0" xr:uid="{00000000-0006-0000-0200-00003F060000}">
      <text>
        <r>
          <rPr>
            <sz val="10"/>
            <color rgb="FF000000"/>
            <rFont val="Arial"/>
            <scheme val="minor"/>
          </rPr>
          <t>87506878</t>
        </r>
      </text>
    </comment>
    <comment ref="BB48" authorId="0" shapeId="0" xr:uid="{00000000-0006-0000-0200-000040060000}">
      <text>
        <r>
          <rPr>
            <sz val="10"/>
            <color rgb="FF000000"/>
            <rFont val="Arial"/>
            <scheme val="minor"/>
          </rPr>
          <t>86669445</t>
        </r>
      </text>
    </comment>
    <comment ref="BC48" authorId="0" shapeId="0" xr:uid="{00000000-0006-0000-0200-000041060000}">
      <text>
        <r>
          <rPr>
            <sz val="10"/>
            <color rgb="FF000000"/>
            <rFont val="Arial"/>
            <scheme val="minor"/>
          </rPr>
          <t>74367810</t>
        </r>
      </text>
    </comment>
    <comment ref="BD48" authorId="0" shapeId="0" xr:uid="{00000000-0006-0000-0200-000042060000}">
      <text>
        <r>
          <rPr>
            <sz val="10"/>
            <color rgb="FF000000"/>
            <rFont val="Arial"/>
            <scheme val="minor"/>
          </rPr>
          <t>85132499</t>
        </r>
      </text>
    </comment>
    <comment ref="BE48" authorId="0" shapeId="0" xr:uid="{00000000-0006-0000-0200-000043060000}">
      <text>
        <r>
          <rPr>
            <sz val="10"/>
            <color rgb="FF000000"/>
            <rFont val="Arial"/>
            <scheme val="minor"/>
          </rPr>
          <t>89341778</t>
        </r>
      </text>
    </comment>
    <comment ref="BF48" authorId="0" shapeId="0" xr:uid="{00000000-0006-0000-0200-000044060000}">
      <text>
        <r>
          <rPr>
            <sz val="10"/>
            <color rgb="FF000000"/>
            <rFont val="Arial"/>
            <scheme val="minor"/>
          </rPr>
          <t>89658989</t>
        </r>
      </text>
    </comment>
    <comment ref="BG48" authorId="0" shapeId="0" xr:uid="{00000000-0006-0000-0200-000045060000}">
      <text>
        <r>
          <rPr>
            <sz val="10"/>
            <color rgb="FF000000"/>
            <rFont val="Arial"/>
            <scheme val="minor"/>
          </rPr>
          <t>74367810</t>
        </r>
      </text>
    </comment>
    <comment ref="BH48" authorId="0" shapeId="0" xr:uid="{00000000-0006-0000-0200-000046060000}">
      <text>
        <r>
          <rPr>
            <sz val="10"/>
            <color rgb="FF000000"/>
            <rFont val="Arial"/>
            <scheme val="minor"/>
          </rPr>
          <t>85132499</t>
        </r>
      </text>
    </comment>
    <comment ref="BI48" authorId="0" shapeId="0" xr:uid="{00000000-0006-0000-0200-000047060000}">
      <text>
        <r>
          <rPr>
            <sz val="10"/>
            <color rgb="FF000000"/>
            <rFont val="Arial"/>
            <scheme val="minor"/>
          </rPr>
          <t>89933368</t>
        </r>
      </text>
    </comment>
    <comment ref="BK48" authorId="0" shapeId="0" xr:uid="{00000000-0006-0000-0200-000048060000}">
      <text>
        <r>
          <rPr>
            <sz val="10"/>
            <color rgb="FF000000"/>
            <rFont val="Arial"/>
            <scheme val="minor"/>
          </rPr>
          <t>90322352</t>
        </r>
      </text>
    </comment>
    <comment ref="D49" authorId="0" shapeId="0" xr:uid="{00000000-0006-0000-0200-000049060000}">
      <text>
        <r>
          <rPr>
            <sz val="10"/>
            <color rgb="FF000000"/>
            <rFont val="Arial"/>
            <scheme val="minor"/>
          </rPr>
          <t>38498213</t>
        </r>
      </text>
    </comment>
    <comment ref="E49" authorId="0" shapeId="0" xr:uid="{00000000-0006-0000-0200-00004A060000}">
      <text>
        <r>
          <rPr>
            <sz val="10"/>
            <color rgb="FF000000"/>
            <rFont val="Arial"/>
            <scheme val="minor"/>
          </rPr>
          <t>41210906</t>
        </r>
      </text>
    </comment>
    <comment ref="F49" authorId="0" shapeId="0" xr:uid="{00000000-0006-0000-0200-00004B060000}">
      <text>
        <r>
          <rPr>
            <sz val="10"/>
            <color rgb="FF000000"/>
            <rFont val="Arial"/>
            <scheme val="minor"/>
          </rPr>
          <t>38604474</t>
        </r>
      </text>
    </comment>
    <comment ref="G49" authorId="0" shapeId="0" xr:uid="{00000000-0006-0000-0200-00004C06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H49" authorId="0" shapeId="0" xr:uid="{00000000-0006-0000-0200-00004D060000}">
      <text>
        <r>
          <rPr>
            <sz val="10"/>
            <color rgb="FF000000"/>
            <rFont val="Arial"/>
            <scheme val="minor"/>
          </rPr>
          <t xml:space="preserve">CONTRATO DE 12 MESES
</t>
        </r>
      </text>
    </comment>
    <comment ref="I49" authorId="0" shapeId="0" xr:uid="{00000000-0006-0000-0200-00004E06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J49" authorId="0" shapeId="0" xr:uid="{00000000-0006-0000-0200-00004F06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M49" authorId="0" shapeId="0" xr:uid="{00000000-0006-0000-0200-000050060000}">
      <text>
        <r>
          <rPr>
            <sz val="10"/>
            <color rgb="FF000000"/>
            <rFont val="Arial"/>
            <scheme val="minor"/>
          </rPr>
          <t>58459532</t>
        </r>
      </text>
    </comment>
    <comment ref="O49" authorId="0" shapeId="0" xr:uid="{00000000-0006-0000-0200-000051060000}">
      <text>
        <r>
          <rPr>
            <sz val="10"/>
            <color rgb="FF000000"/>
            <rFont val="Arial"/>
            <scheme val="minor"/>
          </rPr>
          <t>67261000</t>
        </r>
      </text>
    </comment>
    <comment ref="P49" authorId="0" shapeId="0" xr:uid="{00000000-0006-0000-0200-000052060000}">
      <text>
        <r>
          <rPr>
            <sz val="10"/>
            <color rgb="FF000000"/>
            <rFont val="Arial"/>
            <scheme val="minor"/>
          </rPr>
          <t>69272642</t>
        </r>
      </text>
    </comment>
    <comment ref="Q49" authorId="0" shapeId="0" xr:uid="{00000000-0006-0000-0200-000053060000}">
      <text>
        <r>
          <rPr>
            <sz val="10"/>
            <color rgb="FF000000"/>
            <rFont val="Arial"/>
            <scheme val="minor"/>
          </rPr>
          <t>69419840</t>
        </r>
      </text>
    </comment>
    <comment ref="R49" authorId="0" shapeId="0" xr:uid="{00000000-0006-0000-0200-000054060000}">
      <text>
        <r>
          <rPr>
            <sz val="10"/>
            <color rgb="FF000000"/>
            <rFont val="Arial"/>
            <scheme val="minor"/>
          </rPr>
          <t>70063543</t>
        </r>
      </text>
    </comment>
    <comment ref="S49" authorId="0" shapeId="0" xr:uid="{00000000-0006-0000-0200-000055060000}">
      <text>
        <r>
          <rPr>
            <sz val="10"/>
            <color rgb="FF000000"/>
            <rFont val="Arial"/>
            <scheme val="minor"/>
          </rPr>
          <t>67261000 - (R$135.040,13 serviços e R$ 65.854,96 para peças)</t>
        </r>
      </text>
    </comment>
    <comment ref="T49" authorId="0" shapeId="0" xr:uid="{00000000-0006-0000-0200-000056060000}">
      <text>
        <r>
          <rPr>
            <sz val="10"/>
            <color rgb="FF000000"/>
            <rFont val="Arial"/>
            <scheme val="minor"/>
          </rPr>
          <t>69501099 (reforço de R$235.895,09) e 68068112 (anulação ce R$35.000,00)</t>
        </r>
      </text>
    </comment>
    <comment ref="U49" authorId="0" shapeId="0" xr:uid="{00000000-0006-0000-0200-000057060000}">
      <text>
        <r>
          <rPr>
            <sz val="10"/>
            <color rgb="FF000000"/>
            <rFont val="Arial"/>
            <scheme val="minor"/>
          </rPr>
          <t>71458150</t>
        </r>
      </text>
    </comment>
    <comment ref="V49" authorId="0" shapeId="0" xr:uid="{00000000-0006-0000-0200-000058060000}">
      <text>
        <r>
          <rPr>
            <sz val="10"/>
            <color rgb="FF000000"/>
            <rFont val="Arial"/>
            <scheme val="minor"/>
          </rPr>
          <t>72329185</t>
        </r>
      </text>
    </comment>
    <comment ref="W49" authorId="0" shapeId="0" xr:uid="{00000000-0006-0000-0200-000059060000}">
      <text>
        <r>
          <rPr>
            <sz val="10"/>
            <color rgb="FF000000"/>
            <rFont val="Arial"/>
            <scheme val="minor"/>
          </rPr>
          <t>67261000</t>
        </r>
      </text>
    </comment>
    <comment ref="X49" authorId="0" shapeId="0" xr:uid="{00000000-0006-0000-0200-00005A060000}">
      <text>
        <r>
          <rPr>
            <sz val="10"/>
            <color rgb="FF000000"/>
            <rFont val="Arial"/>
            <scheme val="minor"/>
          </rPr>
          <t>70264764 (reforço de empenho de março R$264,722,68) e 70361551 (anulação de R$50.000,00)</t>
        </r>
      </text>
    </comment>
    <comment ref="Y49" authorId="0" shapeId="0" xr:uid="{00000000-0006-0000-0200-00005B060000}">
      <text>
        <r>
          <rPr>
            <sz val="10"/>
            <color rgb="FF000000"/>
            <rFont val="Arial"/>
            <scheme val="minor"/>
          </rPr>
          <t>PENDENTE - 72060166</t>
        </r>
      </text>
    </comment>
    <comment ref="Z49" authorId="0" shapeId="0" xr:uid="{00000000-0006-0000-0200-00005C060000}">
      <text>
        <r>
          <rPr>
            <sz val="10"/>
            <color rgb="FF000000"/>
            <rFont val="Arial"/>
            <scheme val="minor"/>
          </rPr>
          <t>PENDENTE</t>
        </r>
      </text>
    </comment>
    <comment ref="AA49" authorId="0" shapeId="0" xr:uid="{00000000-0006-0000-0200-00005D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B49" authorId="0" shapeId="0" xr:uid="{00000000-0006-0000-0200-00005E060000}">
      <text>
        <r>
          <rPr>
            <sz val="10"/>
            <color rgb="FF000000"/>
            <rFont val="Arial"/>
            <scheme val="minor"/>
          </rPr>
          <t>72420602</t>
        </r>
      </text>
    </comment>
    <comment ref="AC49" authorId="0" shapeId="0" xr:uid="{00000000-0006-0000-0200-00005F060000}">
      <text>
        <r>
          <rPr>
            <sz val="10"/>
            <color rgb="FF000000"/>
            <rFont val="Arial"/>
            <scheme val="minor"/>
          </rPr>
          <t>76706873</t>
        </r>
      </text>
    </comment>
    <comment ref="AD49" authorId="0" shapeId="0" xr:uid="{00000000-0006-0000-0200-000060060000}">
      <text>
        <r>
          <rPr>
            <sz val="10"/>
            <color rgb="FF000000"/>
            <rFont val="Arial"/>
            <scheme val="minor"/>
          </rPr>
          <t>77393367</t>
        </r>
      </text>
    </comment>
    <comment ref="AE49" authorId="0" shapeId="0" xr:uid="{00000000-0006-0000-0200-000061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F49" authorId="0" shapeId="0" xr:uid="{00000000-0006-0000-0200-000062060000}">
      <text>
        <r>
          <rPr>
            <sz val="10"/>
            <color rgb="FF000000"/>
            <rFont val="Arial"/>
            <scheme val="minor"/>
          </rPr>
          <t>74078085 (anulação de R$303.049,87, devido a desc faperj) + 74078085 (empenho de R$168.187,76, FAPERJ)</t>
        </r>
      </text>
    </comment>
    <comment ref="AG49" authorId="0" shapeId="0" xr:uid="{00000000-0006-0000-0200-000063060000}">
      <text>
        <r>
          <rPr>
            <sz val="10"/>
            <color rgb="FF000000"/>
            <rFont val="Arial"/>
            <scheme val="minor"/>
          </rPr>
          <t>78899976</t>
        </r>
      </text>
    </comment>
    <comment ref="AH49" authorId="0" shapeId="0" xr:uid="{00000000-0006-0000-0200-000064060000}">
      <text>
        <r>
          <rPr>
            <sz val="10"/>
            <color rgb="FF000000"/>
            <rFont val="Arial"/>
            <scheme val="minor"/>
          </rPr>
          <t>79709658</t>
        </r>
      </text>
    </comment>
    <comment ref="AI49" authorId="0" shapeId="0" xr:uid="{00000000-0006-0000-0200-000065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J49" authorId="0" shapeId="0" xr:uid="{00000000-0006-0000-0200-000066060000}">
      <text>
        <r>
          <rPr>
            <sz val="10"/>
            <color rgb="FF000000"/>
            <rFont val="Arial"/>
            <scheme val="minor"/>
          </rPr>
          <t>76703270 e 76703045</t>
        </r>
      </text>
    </comment>
    <comment ref="AK49" authorId="0" shapeId="0" xr:uid="{00000000-0006-0000-0200-000067060000}">
      <text>
        <r>
          <rPr>
            <sz val="10"/>
            <color rgb="FF000000"/>
            <rFont val="Arial"/>
            <scheme val="minor"/>
          </rPr>
          <t>81289810</t>
        </r>
      </text>
    </comment>
    <comment ref="AL49" authorId="0" shapeId="0" xr:uid="{00000000-0006-0000-0200-000068060000}">
      <text>
        <r>
          <rPr>
            <sz val="10"/>
            <color rgb="FF000000"/>
            <rFont val="Arial"/>
            <scheme val="minor"/>
          </rPr>
          <t>82081931 - 127.626,61 + 13.130,98 + 7.097,02</t>
        </r>
      </text>
    </comment>
    <comment ref="AM49" authorId="0" shapeId="0" xr:uid="{00000000-0006-0000-0200-000069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N49" authorId="0" shapeId="0" xr:uid="{00000000-0006-0000-0200-00006A060000}">
      <text>
        <r>
          <rPr>
            <sz val="10"/>
            <color rgb="FF000000"/>
            <rFont val="Arial"/>
            <scheme val="minor"/>
          </rPr>
          <t>78683841</t>
        </r>
      </text>
    </comment>
    <comment ref="AO49" authorId="0" shapeId="0" xr:uid="{00000000-0006-0000-0200-00006B060000}">
      <text>
        <r>
          <rPr>
            <sz val="10"/>
            <color rgb="FF000000"/>
            <rFont val="Arial"/>
            <scheme val="minor"/>
          </rPr>
          <t>83364237</t>
        </r>
      </text>
    </comment>
    <comment ref="AP49" authorId="0" shapeId="0" xr:uid="{00000000-0006-0000-0200-00006C060000}">
      <text>
        <r>
          <rPr>
            <sz val="10"/>
            <color rgb="FF000000"/>
            <rFont val="Arial"/>
            <scheme val="minor"/>
          </rPr>
          <t>86628827</t>
        </r>
      </text>
    </comment>
    <comment ref="AQ49" authorId="0" shapeId="0" xr:uid="{00000000-0006-0000-0200-00006D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R49" authorId="0" shapeId="0" xr:uid="{00000000-0006-0000-0200-00006E060000}">
      <text>
        <r>
          <rPr>
            <sz val="10"/>
            <color rgb="FF000000"/>
            <rFont val="Arial"/>
            <scheme val="minor"/>
          </rPr>
          <t>80460880 - R$ 71.762,94
Anulação Parcial 82245530 -  R$ 71.762,94
Empenho Original 82246817 - R$ 71.762,94</t>
        </r>
      </text>
    </comment>
    <comment ref="AV49" authorId="0" shapeId="0" xr:uid="{00000000-0006-0000-0200-00006F060000}">
      <text>
        <r>
          <rPr>
            <sz val="10"/>
            <color rgb="FF000000"/>
            <rFont val="Arial"/>
            <scheme val="minor"/>
          </rPr>
          <t xml:space="preserve">Empenho Original 82246817 </t>
        </r>
      </text>
    </comment>
    <comment ref="AW49" authorId="0" shapeId="0" xr:uid="{00000000-0006-0000-0200-000070060000}">
      <text>
        <r>
          <rPr>
            <sz val="10"/>
            <color rgb="FF000000"/>
            <rFont val="Arial"/>
            <scheme val="minor"/>
          </rPr>
          <t>88403332</t>
        </r>
      </text>
    </comment>
    <comment ref="AX49" authorId="0" shapeId="0" xr:uid="{00000000-0006-0000-0200-000071060000}">
      <text>
        <r>
          <rPr>
            <sz val="10"/>
            <color rgb="FF000000"/>
            <rFont val="Arial"/>
            <scheme val="minor"/>
          </rPr>
          <t>88897035
88896745
89116581</t>
        </r>
      </text>
    </comment>
    <comment ref="AZ49" authorId="0" shapeId="0" xr:uid="{00000000-0006-0000-0200-000072060000}">
      <text>
        <r>
          <rPr>
            <sz val="10"/>
            <color rgb="FF000000"/>
            <rFont val="Arial"/>
            <scheme val="minor"/>
          </rPr>
          <t>Empenho Original 82246817
Reforço Repactuação 85114523</t>
        </r>
      </text>
    </comment>
    <comment ref="BA49" authorId="0" shapeId="0" xr:uid="{00000000-0006-0000-0200-000073060000}">
      <text>
        <r>
          <rPr>
            <sz val="10"/>
            <color rgb="FF000000"/>
            <rFont val="Arial"/>
            <scheme val="minor"/>
          </rPr>
          <t>89120675
89426756</t>
        </r>
      </text>
    </comment>
    <comment ref="BB49" authorId="0" shapeId="0" xr:uid="{00000000-0006-0000-0200-000074060000}">
      <text>
        <r>
          <rPr>
            <sz val="10"/>
            <color rgb="FF000000"/>
            <rFont val="Arial"/>
            <scheme val="minor"/>
          </rPr>
          <t>90057313
90059392 
90061784</t>
        </r>
      </text>
    </comment>
    <comment ref="BD49" authorId="0" shapeId="0" xr:uid="{00000000-0006-0000-0200-000075060000}">
      <text>
        <r>
          <rPr>
            <sz val="10"/>
            <color rgb="FF000000"/>
            <rFont val="Arial"/>
            <scheme val="minor"/>
          </rPr>
          <t>Empenho Original 82246817</t>
        </r>
      </text>
    </comment>
    <comment ref="BE49" authorId="0" shapeId="0" xr:uid="{00000000-0006-0000-0200-000076060000}">
      <text>
        <r>
          <rPr>
            <sz val="10"/>
            <color rgb="FF000000"/>
            <rFont val="Arial"/>
            <scheme val="minor"/>
          </rPr>
          <t>Repactuação - 86989487
140.643,14 - 90249420</t>
        </r>
      </text>
    </comment>
    <comment ref="BF49" authorId="0" shapeId="0" xr:uid="{00000000-0006-0000-0200-000077060000}">
      <text>
        <r>
          <rPr>
            <sz val="10"/>
            <color rgb="FF000000"/>
            <rFont val="Arial"/>
            <scheme val="minor"/>
          </rPr>
          <t>Repactuação - 87362423 
140643,14 - Aguardando execução</t>
        </r>
      </text>
    </comment>
    <comment ref="BH49" authorId="0" shapeId="0" xr:uid="{00000000-0006-0000-0200-000078060000}">
      <text>
        <r>
          <rPr>
            <sz val="10"/>
            <color rgb="FF000000"/>
            <rFont val="Arial"/>
            <scheme val="minor"/>
          </rPr>
          <t>Empenho Original 82246817</t>
        </r>
      </text>
    </comment>
    <comment ref="BI49" authorId="0" shapeId="0" xr:uid="{00000000-0006-0000-0200-000079060000}">
      <text>
        <r>
          <rPr>
            <sz val="10"/>
            <color rgb="FF000000"/>
            <rFont val="Arial"/>
            <scheme val="minor"/>
          </rPr>
          <t>90250477</t>
        </r>
      </text>
    </comment>
    <comment ref="BJ49" authorId="0" shapeId="0" xr:uid="{00000000-0006-0000-0200-00007A06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BK49" authorId="0" shapeId="0" xr:uid="{00000000-0006-0000-0200-00007B060000}">
      <text>
        <r>
          <rPr>
            <sz val="10"/>
            <color rgb="FF000000"/>
            <rFont val="Arial"/>
            <scheme val="minor"/>
          </rPr>
          <t>2 despachos 
25.380,39
186.899,55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4" authorId="0" shapeId="0" xr:uid="{00000000-0006-0000-0400-00000100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H11" authorId="0" shapeId="0" xr:uid="{00000000-0006-0000-0400-00000200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H12" authorId="0" shapeId="0" xr:uid="{00000000-0006-0000-0400-00000300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H14" authorId="0" shapeId="0" xr:uid="{00000000-0006-0000-0400-000004000000}">
      <text>
        <r>
          <rPr>
            <sz val="10"/>
            <color rgb="FF000000"/>
            <rFont val="Arial"/>
            <scheme val="minor"/>
          </rPr>
          <t xml:space="preserve">CONTRATO DE 36 MESES
</t>
        </r>
      </text>
    </comment>
    <comment ref="H15" authorId="0" shapeId="0" xr:uid="{00000000-0006-0000-0400-000005000000}">
      <text>
        <r>
          <rPr>
            <sz val="10"/>
            <color rgb="FF000000"/>
            <rFont val="Arial"/>
            <scheme val="minor"/>
          </rPr>
          <t>CONTRATO DE 40 MESES</t>
        </r>
      </text>
    </comment>
    <comment ref="H21" authorId="0" shapeId="0" xr:uid="{00000000-0006-0000-0400-000006000000}">
      <text>
        <r>
          <rPr>
            <sz val="10"/>
            <color rgb="FF000000"/>
            <rFont val="Arial"/>
            <scheme val="minor"/>
          </rPr>
          <t>CONTRATO DE 24 MESES</t>
        </r>
      </text>
    </comment>
    <comment ref="H30" authorId="0" shapeId="0" xr:uid="{00000000-0006-0000-0400-000007000000}">
      <text>
        <r>
          <rPr>
            <sz val="10"/>
            <color rgb="FF000000"/>
            <rFont val="Arial"/>
            <scheme val="minor"/>
          </rPr>
          <t>48 MESES</t>
        </r>
      </text>
    </comment>
    <comment ref="H31" authorId="0" shapeId="0" xr:uid="{00000000-0006-0000-0400-000008000000}">
      <text>
        <r>
          <rPr>
            <sz val="10"/>
            <color rgb="FF000000"/>
            <rFont val="Arial"/>
            <scheme val="minor"/>
          </rPr>
          <t>CONTRATO DE 48 MESES</t>
        </r>
      </text>
    </comment>
    <comment ref="G39" authorId="0" shapeId="0" xr:uid="{00000000-0006-0000-0400-000009000000}">
      <text>
        <r>
          <rPr>
            <sz val="10"/>
            <color rgb="FF000000"/>
            <rFont val="Arial"/>
            <scheme val="minor"/>
          </rPr>
          <t>TA SEM ALTERAÇÃO DE VALOR</t>
        </r>
      </text>
    </comment>
    <comment ref="H42" authorId="0" shapeId="0" xr:uid="{00000000-0006-0000-0400-00000A000000}">
      <text>
        <r>
          <rPr>
            <sz val="10"/>
            <color rgb="FF000000"/>
            <rFont val="Arial"/>
            <scheme val="minor"/>
          </rPr>
          <t>CONTRATO DE 30 MESES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600-000001000000}">
      <text>
        <r>
          <rPr>
            <sz val="10"/>
            <color rgb="FF000000"/>
            <rFont val="Arial"/>
            <scheme val="minor"/>
          </rPr>
          <t xml:space="preserve">Termo de Adesão </t>
        </r>
      </text>
    </comment>
    <comment ref="F2" authorId="0" shapeId="0" xr:uid="{00000000-0006-0000-0600-000002000000}">
      <text>
        <r>
          <rPr>
            <sz val="10"/>
            <color rgb="FF000000"/>
            <rFont val="Arial"/>
            <scheme val="minor"/>
          </rPr>
          <t>31137143</t>
        </r>
      </text>
    </comment>
    <comment ref="G2" authorId="0" shapeId="0" xr:uid="{00000000-0006-0000-0600-000003000000}">
      <text>
        <r>
          <rPr>
            <sz val="10"/>
            <color rgb="FF000000"/>
            <rFont val="Arial"/>
            <scheme val="minor"/>
          </rPr>
          <t>30876044</t>
        </r>
      </text>
    </comment>
    <comment ref="H2" authorId="0" shapeId="0" xr:uid="{00000000-0006-0000-0600-000004000000}">
      <text>
        <r>
          <rPr>
            <sz val="10"/>
            <color rgb="FF000000"/>
            <rFont val="Arial"/>
            <scheme val="minor"/>
          </rPr>
          <t>31137143</t>
        </r>
      </text>
    </comment>
    <comment ref="O2" authorId="0" shapeId="0" xr:uid="{00000000-0006-0000-0600-000005000000}">
      <text>
        <r>
          <rPr>
            <sz val="10"/>
            <color rgb="FF000000"/>
            <rFont val="Arial"/>
            <scheme val="minor"/>
          </rPr>
          <t>67247945</t>
        </r>
      </text>
    </comment>
    <comment ref="P2" authorId="0" shapeId="0" xr:uid="{00000000-0006-0000-0600-000006000000}">
      <text>
        <r>
          <rPr>
            <sz val="10"/>
            <color rgb="FF000000"/>
            <rFont val="Arial"/>
            <scheme val="minor"/>
          </rPr>
          <t>67393557</t>
        </r>
      </text>
    </comment>
    <comment ref="Q2" authorId="0" shapeId="0" xr:uid="{00000000-0006-0000-0600-000007000000}">
      <text>
        <r>
          <rPr>
            <sz val="10"/>
            <color rgb="FF000000"/>
            <rFont val="Arial"/>
            <scheme val="minor"/>
          </rPr>
          <t>69324929</t>
        </r>
      </text>
    </comment>
    <comment ref="R2" authorId="0" shapeId="0" xr:uid="{00000000-0006-0000-0600-000008000000}">
      <text>
        <r>
          <rPr>
            <sz val="10"/>
            <color rgb="FF000000"/>
            <rFont val="Arial"/>
            <scheme val="minor"/>
          </rPr>
          <t>70028087 e 70029317</t>
        </r>
      </text>
    </comment>
    <comment ref="S2" authorId="0" shapeId="0" xr:uid="{00000000-0006-0000-0600-000009000000}">
      <text>
        <r>
          <rPr>
            <sz val="10"/>
            <color rgb="FF000000"/>
            <rFont val="Arial"/>
            <scheme val="minor"/>
          </rPr>
          <t>67247945</t>
        </r>
      </text>
    </comment>
    <comment ref="T2" authorId="0" shapeId="0" xr:uid="{00000000-0006-0000-0600-00000A000000}">
      <text>
        <r>
          <rPr>
            <sz val="10"/>
            <color rgb="FF000000"/>
            <rFont val="Arial"/>
            <scheme val="minor"/>
          </rPr>
          <t>69308176</t>
        </r>
      </text>
    </comment>
    <comment ref="U2" authorId="0" shapeId="0" xr:uid="{00000000-0006-0000-0600-00000B000000}">
      <text>
        <r>
          <rPr>
            <sz val="10"/>
            <color rgb="FF000000"/>
            <rFont val="Arial"/>
            <scheme val="minor"/>
          </rPr>
          <t xml:space="preserve">70665657
</t>
        </r>
      </text>
    </comment>
    <comment ref="V2" authorId="0" shapeId="0" xr:uid="{00000000-0006-0000-0600-00000C000000}">
      <text>
        <r>
          <rPr>
            <sz val="10"/>
            <color rgb="FF000000"/>
            <rFont val="Arial"/>
            <scheme val="minor"/>
          </rPr>
          <t>70028087 e 70029317</t>
        </r>
      </text>
    </comment>
    <comment ref="W2" authorId="0" shapeId="0" xr:uid="{00000000-0006-0000-0600-00000D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X2" authorId="0" shapeId="0" xr:uid="{00000000-0006-0000-0600-00000E000000}">
      <text>
        <r>
          <rPr>
            <sz val="10"/>
            <color rgb="FF000000"/>
            <rFont val="Arial"/>
            <scheme val="minor"/>
          </rPr>
          <t>70365142</t>
        </r>
      </text>
    </comment>
    <comment ref="Y2" authorId="0" shapeId="0" xr:uid="{00000000-0006-0000-0600-00000F000000}">
      <text>
        <r>
          <rPr>
            <sz val="10"/>
            <color rgb="FF000000"/>
            <rFont val="Arial"/>
            <scheme val="minor"/>
          </rPr>
          <t>72478896</t>
        </r>
      </text>
    </comment>
    <comment ref="Z2" authorId="0" shapeId="0" xr:uid="{00000000-0006-0000-0600-000010000000}">
      <text>
        <r>
          <rPr>
            <sz val="10"/>
            <color rgb="FF000000"/>
            <rFont val="Arial"/>
            <scheme val="minor"/>
          </rPr>
          <t>73129971 (R$25.535,48) + 73130151 (1275,05)</t>
        </r>
      </text>
    </comment>
    <comment ref="AA2" authorId="0" shapeId="0" xr:uid="{00000000-0006-0000-0600-000011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B2" authorId="0" shapeId="0" xr:uid="{00000000-0006-0000-0600-000012000000}">
      <text>
        <r>
          <rPr>
            <sz val="10"/>
            <color rgb="FF000000"/>
            <rFont val="Arial"/>
            <scheme val="minor"/>
          </rPr>
          <t>72329904</t>
        </r>
      </text>
    </comment>
    <comment ref="AC2" authorId="0" shapeId="0" xr:uid="{00000000-0006-0000-0600-000013000000}">
      <text>
        <r>
          <rPr>
            <sz val="10"/>
            <color rgb="FF000000"/>
            <rFont val="Arial"/>
            <scheme val="minor"/>
          </rPr>
          <t>74805585</t>
        </r>
      </text>
    </comment>
    <comment ref="AD2" authorId="0" shapeId="0" xr:uid="{00000000-0006-0000-0600-000014000000}">
      <text>
        <r>
          <rPr>
            <sz val="10"/>
            <color rgb="FF000000"/>
            <rFont val="Arial"/>
            <scheme val="minor"/>
          </rPr>
          <t>75453630 e 75454634.</t>
        </r>
      </text>
    </comment>
    <comment ref="AE2" authorId="0" shapeId="0" xr:uid="{00000000-0006-0000-0600-000015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F2" authorId="0" shapeId="0" xr:uid="{00000000-0006-0000-0600-000016000000}">
      <text>
        <r>
          <rPr>
            <sz val="10"/>
            <color rgb="FF000000"/>
            <rFont val="Arial"/>
            <scheme val="minor"/>
          </rPr>
          <t xml:space="preserve">74368339
</t>
        </r>
      </text>
    </comment>
    <comment ref="AG2" authorId="0" shapeId="0" xr:uid="{00000000-0006-0000-0600-000017000000}">
      <text>
        <r>
          <rPr>
            <sz val="10"/>
            <color rgb="FF000000"/>
            <rFont val="Arial"/>
            <scheme val="minor"/>
          </rPr>
          <t>76586547</t>
        </r>
      </text>
    </comment>
    <comment ref="AH2" authorId="0" shapeId="0" xr:uid="{00000000-0006-0000-0600-000018000000}">
      <text>
        <r>
          <rPr>
            <sz val="10"/>
            <color rgb="FF000000"/>
            <rFont val="Arial"/>
            <scheme val="minor"/>
          </rPr>
          <t>77394825 e 77394588.</t>
        </r>
      </text>
    </comment>
    <comment ref="AI2" authorId="0" shapeId="0" xr:uid="{00000000-0006-0000-0600-000019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J2" authorId="0" shapeId="0" xr:uid="{00000000-0006-0000-0600-00001A000000}">
      <text>
        <r>
          <rPr>
            <sz val="10"/>
            <color rgb="FF000000"/>
            <rFont val="Arial"/>
            <scheme val="minor"/>
          </rPr>
          <t>76434187</t>
        </r>
      </text>
    </comment>
    <comment ref="AK2" authorId="0" shapeId="0" xr:uid="{00000000-0006-0000-0600-00001B000000}">
      <text>
        <r>
          <rPr>
            <sz val="10"/>
            <color rgb="FF000000"/>
            <rFont val="Arial"/>
            <scheme val="minor"/>
          </rPr>
          <t>78716832</t>
        </r>
      </text>
    </comment>
    <comment ref="AL2" authorId="0" shapeId="0" xr:uid="{00000000-0006-0000-0600-00001C000000}">
      <text>
        <r>
          <rPr>
            <sz val="10"/>
            <color rgb="FF000000"/>
            <rFont val="Arial"/>
            <scheme val="minor"/>
          </rPr>
          <t>79163834 e 79163961.</t>
        </r>
      </text>
    </comment>
    <comment ref="AM2" authorId="0" shapeId="0" xr:uid="{00000000-0006-0000-0600-00001D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N2" authorId="0" shapeId="0" xr:uid="{00000000-0006-0000-0600-00001E000000}">
      <text>
        <r>
          <rPr>
            <sz val="10"/>
            <color rgb="FF000000"/>
            <rFont val="Arial"/>
            <scheme val="minor"/>
          </rPr>
          <t>78463863</t>
        </r>
      </text>
    </comment>
    <comment ref="AO2" authorId="0" shapeId="0" xr:uid="{00000000-0006-0000-0600-00001F000000}">
      <text>
        <r>
          <rPr>
            <sz val="10"/>
            <color rgb="FF000000"/>
            <rFont val="Arial"/>
            <scheme val="minor"/>
          </rPr>
          <t>81110119</t>
        </r>
      </text>
    </comment>
    <comment ref="AP2" authorId="0" shapeId="0" xr:uid="{00000000-0006-0000-0600-000020000000}">
      <text>
        <r>
          <rPr>
            <sz val="10"/>
            <color rgb="FF000000"/>
            <rFont val="Arial"/>
            <scheme val="minor"/>
          </rPr>
          <t>81792459 e 81794928.</t>
        </r>
      </text>
    </comment>
    <comment ref="AQ2" authorId="0" shapeId="0" xr:uid="{00000000-0006-0000-0600-000021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R2" authorId="0" shapeId="0" xr:uid="{00000000-0006-0000-0600-000022000000}">
      <text>
        <r>
          <rPr>
            <sz val="10"/>
            <color rgb="FF000000"/>
            <rFont val="Arial"/>
            <scheme val="minor"/>
          </rPr>
          <t xml:space="preserve">80854761 (85.000,00)
</t>
        </r>
      </text>
    </comment>
    <comment ref="AS2" authorId="0" shapeId="0" xr:uid="{00000000-0006-0000-0600-000023000000}">
      <text>
        <r>
          <rPr>
            <sz val="10"/>
            <color rgb="FF000000"/>
            <rFont val="Arial"/>
            <scheme val="minor"/>
          </rPr>
          <t>82918704</t>
        </r>
      </text>
    </comment>
    <comment ref="AT2" authorId="0" shapeId="0" xr:uid="{00000000-0006-0000-0600-000024000000}">
      <text>
        <r>
          <rPr>
            <sz val="10"/>
            <color rgb="FF000000"/>
            <rFont val="Arial"/>
            <scheme val="minor"/>
          </rPr>
          <t>83410428 e 83411003</t>
        </r>
      </text>
    </comment>
    <comment ref="AU2" authorId="0" shapeId="0" xr:uid="{00000000-0006-0000-0600-000025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V2" authorId="0" shapeId="0" xr:uid="{00000000-0006-0000-0600-000026000000}">
      <text>
        <r>
          <rPr>
            <sz val="10"/>
            <color rgb="FF000000"/>
            <rFont val="Arial"/>
            <scheme val="minor"/>
          </rPr>
          <t>(82684941) - PORTARIA CONJUNTA FAPERJ/SEPLAG Nº701, DE 26/07/2024 (7.772,24) + 82719587</t>
        </r>
      </text>
    </comment>
    <comment ref="AW2" authorId="0" shapeId="0" xr:uid="{00000000-0006-0000-0600-000027000000}">
      <text>
        <r>
          <rPr>
            <sz val="10"/>
            <color rgb="FF000000"/>
            <rFont val="Arial"/>
            <scheme val="minor"/>
          </rPr>
          <t xml:space="preserve">85479520 - 31112,64 
</t>
        </r>
      </text>
    </comment>
    <comment ref="AX2" authorId="0" shapeId="0" xr:uid="{00000000-0006-0000-0600-000028000000}">
      <text>
        <r>
          <rPr>
            <sz val="10"/>
            <color rgb="FF000000"/>
            <rFont val="Arial"/>
            <scheme val="minor"/>
          </rPr>
          <t>86317364 e 86318139</t>
        </r>
      </text>
    </comment>
    <comment ref="AY2" authorId="0" shapeId="0" xr:uid="{00000000-0006-0000-0600-000029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AZ2" authorId="0" shapeId="0" xr:uid="{00000000-0006-0000-0600-00002A000000}">
      <text>
        <r>
          <rPr>
            <sz val="10"/>
            <color rgb="FF000000"/>
            <rFont val="Arial"/>
            <scheme val="minor"/>
          </rPr>
          <t xml:space="preserve">45.000,00 outubro (82719587) - PORTARIA CONJUNTA FAPERJ/SEPLAG Nº701, DE 26/07/2024 + </t>
        </r>
      </text>
    </comment>
    <comment ref="BA2" authorId="0" shapeId="0" xr:uid="{00000000-0006-0000-0600-00002B000000}">
      <text>
        <r>
          <rPr>
            <sz val="10"/>
            <color rgb="FF000000"/>
            <rFont val="Arial"/>
            <scheme val="minor"/>
          </rPr>
          <t>87289946</t>
        </r>
      </text>
    </comment>
    <comment ref="BB2" authorId="0" shapeId="0" xr:uid="{00000000-0006-0000-0600-00002C000000}">
      <text>
        <r>
          <rPr>
            <sz val="10"/>
            <color rgb="FF000000"/>
            <rFont val="Arial"/>
            <scheme val="minor"/>
          </rPr>
          <t>87755813 e 87755526</t>
        </r>
      </text>
    </comment>
    <comment ref="BC2" authorId="0" shapeId="0" xr:uid="{00000000-0006-0000-0600-00002D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BD2" authorId="0" shapeId="0" xr:uid="{00000000-0006-0000-0600-00002E000000}">
      <text>
        <r>
          <rPr>
            <sz val="10"/>
            <color rgb="FF000000"/>
            <rFont val="Arial"/>
            <scheme val="minor"/>
          </rPr>
          <t>85806597</t>
        </r>
      </text>
    </comment>
    <comment ref="BE2" authorId="0" shapeId="0" xr:uid="{00000000-0006-0000-0600-00002F000000}">
      <text>
        <r>
          <rPr>
            <sz val="10"/>
            <color rgb="FF000000"/>
            <rFont val="Arial"/>
            <scheme val="minor"/>
          </rPr>
          <t xml:space="preserve">89022472
</t>
        </r>
      </text>
    </comment>
    <comment ref="BF2" authorId="0" shapeId="0" xr:uid="{00000000-0006-0000-0600-000030000000}">
      <text>
        <r>
          <rPr>
            <sz val="10"/>
            <color rgb="FF000000"/>
            <rFont val="Arial"/>
            <scheme val="minor"/>
          </rPr>
          <t xml:space="preserve">89647252 e 89648074
</t>
        </r>
      </text>
    </comment>
    <comment ref="BG2" authorId="0" shapeId="0" xr:uid="{00000000-0006-0000-0600-000031000000}">
      <text>
        <r>
          <rPr>
            <sz val="10"/>
            <color rgb="FF000000"/>
            <rFont val="Arial"/>
            <scheme val="minor"/>
          </rPr>
          <t>69953817</t>
        </r>
      </text>
    </comment>
    <comment ref="BH2" authorId="0" shapeId="0" xr:uid="{00000000-0006-0000-0600-000032000000}">
      <text>
        <r>
          <rPr>
            <sz val="10"/>
            <color rgb="FF000000"/>
            <rFont val="Arial"/>
            <scheme val="minor"/>
          </rPr>
          <t>85806597</t>
        </r>
      </text>
    </comment>
    <comment ref="BI2" authorId="0" shapeId="0" xr:uid="{00000000-0006-0000-0600-000033000000}">
      <text>
        <r>
          <rPr>
            <sz val="10"/>
            <color rgb="FF000000"/>
            <rFont val="Arial"/>
            <scheme val="minor"/>
          </rPr>
          <t xml:space="preserve">89030074
</t>
        </r>
      </text>
    </comment>
    <comment ref="BJ2" authorId="0" shapeId="0" xr:uid="{00000000-0006-0000-0600-000034000000}">
      <text>
        <r>
          <rPr>
            <sz val="10"/>
            <color rgb="FF000000"/>
            <rFont val="Arial"/>
            <scheme val="minor"/>
          </rPr>
          <t xml:space="preserve">89754039 e  89749286
</t>
        </r>
      </text>
    </comment>
    <comment ref="D3" authorId="0" shapeId="0" xr:uid="{00000000-0006-0000-0600-000035000000}">
      <text>
        <r>
          <rPr>
            <sz val="10"/>
            <color rgb="FF000000"/>
            <rFont val="Arial"/>
            <scheme val="minor"/>
          </rPr>
          <t>38986194</t>
        </r>
      </text>
    </comment>
    <comment ref="E3" authorId="0" shapeId="0" xr:uid="{00000000-0006-0000-0600-000036000000}">
      <text>
        <r>
          <rPr>
            <sz val="10"/>
            <color rgb="FF000000"/>
            <rFont val="Arial"/>
            <scheme val="minor"/>
          </rPr>
          <t>38927972</t>
        </r>
      </text>
    </comment>
    <comment ref="F3" authorId="0" shapeId="0" xr:uid="{00000000-0006-0000-0600-000037000000}">
      <text>
        <r>
          <rPr>
            <sz val="10"/>
            <color rgb="FF000000"/>
            <rFont val="Arial"/>
            <scheme val="minor"/>
          </rPr>
          <t>39466921</t>
        </r>
      </text>
    </comment>
    <comment ref="G3" authorId="0" shapeId="0" xr:uid="{00000000-0006-0000-0600-000038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H3" authorId="0" shapeId="0" xr:uid="{00000000-0006-0000-0600-000039000000}">
      <text>
        <r>
          <rPr>
            <sz val="10"/>
            <color rgb="FF000000"/>
            <rFont val="Arial"/>
            <scheme val="minor"/>
          </rPr>
          <t xml:space="preserve">CONTRATO DE 12 MESES
</t>
        </r>
      </text>
    </comment>
    <comment ref="I3" authorId="0" shapeId="0" xr:uid="{00000000-0006-0000-0600-00003A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J3" authorId="0" shapeId="0" xr:uid="{00000000-0006-0000-0600-00003B000000}">
      <text>
        <r>
          <rPr>
            <sz val="10"/>
            <color rgb="FF000000"/>
            <rFont val="Arial"/>
            <scheme val="minor"/>
          </rPr>
          <t>81418233</t>
        </r>
      </text>
    </comment>
    <comment ref="M3" authorId="0" shapeId="0" xr:uid="{00000000-0006-0000-0600-00003C000000}">
      <text>
        <r>
          <rPr>
            <sz val="10"/>
            <color rgb="FF000000"/>
            <rFont val="Arial"/>
            <scheme val="minor"/>
          </rPr>
          <t>59104173</t>
        </r>
      </text>
    </comment>
    <comment ref="O3" authorId="0" shapeId="0" xr:uid="{00000000-0006-0000-0600-00003D000000}">
      <text>
        <r>
          <rPr>
            <sz val="10"/>
            <color rgb="FF000000"/>
            <rFont val="Arial"/>
            <scheme val="minor"/>
          </rPr>
          <t>67210234</t>
        </r>
      </text>
    </comment>
    <comment ref="P3" authorId="0" shapeId="0" xr:uid="{00000000-0006-0000-0600-00003E000000}">
      <text>
        <r>
          <rPr>
            <sz val="10"/>
            <color rgb="FF000000"/>
            <rFont val="Arial"/>
            <scheme val="minor"/>
          </rPr>
          <t xml:space="preserve">67392603
</t>
        </r>
      </text>
    </comment>
    <comment ref="Q3" authorId="0" shapeId="0" xr:uid="{00000000-0006-0000-0600-00003F000000}">
      <text>
        <r>
          <rPr>
            <sz val="10"/>
            <color rgb="FF000000"/>
            <rFont val="Arial"/>
            <scheme val="minor"/>
          </rPr>
          <t>69125759</t>
        </r>
      </text>
    </comment>
    <comment ref="R3" authorId="0" shapeId="0" xr:uid="{00000000-0006-0000-0600-000040000000}">
      <text>
        <r>
          <rPr>
            <sz val="10"/>
            <color rgb="FF000000"/>
            <rFont val="Arial"/>
            <scheme val="minor"/>
          </rPr>
          <t>70029865</t>
        </r>
      </text>
    </comment>
    <comment ref="S3" authorId="0" shapeId="0" xr:uid="{00000000-0006-0000-0600-000041000000}">
      <text>
        <r>
          <rPr>
            <sz val="10"/>
            <color rgb="FF000000"/>
            <rFont val="Arial"/>
            <scheme val="minor"/>
          </rPr>
          <t>69131189</t>
        </r>
      </text>
    </comment>
    <comment ref="T3" authorId="0" shapeId="0" xr:uid="{00000000-0006-0000-0600-000042000000}">
      <text>
        <r>
          <rPr>
            <sz val="10"/>
            <color rgb="FF000000"/>
            <rFont val="Arial"/>
            <scheme val="minor"/>
          </rPr>
          <t>69131189</t>
        </r>
      </text>
    </comment>
    <comment ref="U3" authorId="0" shapeId="0" xr:uid="{00000000-0006-0000-0600-000043000000}">
      <text>
        <r>
          <rPr>
            <sz val="10"/>
            <color rgb="FF000000"/>
            <rFont val="Arial"/>
            <scheme val="minor"/>
          </rPr>
          <t>72227548</t>
        </r>
      </text>
    </comment>
    <comment ref="V3" authorId="0" shapeId="0" xr:uid="{00000000-0006-0000-0600-000044000000}">
      <text>
        <r>
          <rPr>
            <sz val="10"/>
            <color rgb="FF000000"/>
            <rFont val="Arial"/>
            <scheme val="minor"/>
          </rPr>
          <t>72227548</t>
        </r>
      </text>
    </comment>
    <comment ref="W3" authorId="0" shapeId="0" xr:uid="{00000000-0006-0000-0600-000045000000}">
      <text>
        <r>
          <rPr>
            <sz val="10"/>
            <color rgb="FF000000"/>
            <rFont val="Arial"/>
            <scheme val="minor"/>
          </rPr>
          <t>67210234</t>
        </r>
      </text>
    </comment>
    <comment ref="X3" authorId="0" shapeId="0" xr:uid="{00000000-0006-0000-0600-000046000000}">
      <text>
        <r>
          <rPr>
            <sz val="10"/>
            <color rgb="FF000000"/>
            <rFont val="Arial"/>
            <scheme val="minor"/>
          </rPr>
          <t>70276652</t>
        </r>
      </text>
    </comment>
    <comment ref="Y3" authorId="0" shapeId="0" xr:uid="{00000000-0006-0000-0600-000047000000}">
      <text>
        <r>
          <rPr>
            <sz val="10"/>
            <color rgb="FF000000"/>
            <rFont val="Arial"/>
            <scheme val="minor"/>
          </rPr>
          <t>72551523</t>
        </r>
      </text>
    </comment>
    <comment ref="Z3" authorId="0" shapeId="0" xr:uid="{00000000-0006-0000-0600-000048000000}">
      <text>
        <r>
          <rPr>
            <sz val="10"/>
            <color rgb="FF000000"/>
            <rFont val="Arial"/>
            <scheme val="minor"/>
          </rPr>
          <t xml:space="preserve">73253390 </t>
        </r>
      </text>
    </comment>
    <comment ref="AB3" authorId="0" shapeId="0" xr:uid="{00000000-0006-0000-0600-000049000000}">
      <text>
        <r>
          <rPr>
            <sz val="10"/>
            <color rgb="FF000000"/>
            <rFont val="Arial"/>
            <scheme val="minor"/>
          </rPr>
          <t>72288164</t>
        </r>
      </text>
    </comment>
    <comment ref="AC3" authorId="0" shapeId="0" xr:uid="{00000000-0006-0000-0600-00004A000000}">
      <text>
        <r>
          <rPr>
            <sz val="10"/>
            <color rgb="FF000000"/>
            <rFont val="Arial"/>
            <scheme val="minor"/>
          </rPr>
          <t>75268780</t>
        </r>
      </text>
    </comment>
    <comment ref="AD3" authorId="0" shapeId="0" xr:uid="{00000000-0006-0000-0600-00004B000000}">
      <text>
        <r>
          <rPr>
            <sz val="10"/>
            <color rgb="FF000000"/>
            <rFont val="Arial"/>
            <scheme val="minor"/>
          </rPr>
          <t>76812223</t>
        </r>
      </text>
    </comment>
    <comment ref="AE3" authorId="0" shapeId="0" xr:uid="{00000000-0006-0000-0600-00004C000000}">
      <text>
        <r>
          <rPr>
            <sz val="10"/>
            <color rgb="FF000000"/>
            <rFont val="Arial"/>
            <scheme val="minor"/>
          </rPr>
          <t>67210234</t>
        </r>
      </text>
    </comment>
    <comment ref="AG3" authorId="0" shapeId="0" xr:uid="{00000000-0006-0000-0600-00004D000000}">
      <text>
        <r>
          <rPr>
            <sz val="10"/>
            <color rgb="FF000000"/>
            <rFont val="Arial"/>
            <scheme val="minor"/>
          </rPr>
          <t>78052098</t>
        </r>
      </text>
    </comment>
    <comment ref="AH3" authorId="0" shapeId="0" xr:uid="{00000000-0006-0000-0600-00004E000000}">
      <text>
        <r>
          <rPr>
            <sz val="10"/>
            <color rgb="FF000000"/>
            <rFont val="Arial"/>
            <scheme val="minor"/>
          </rPr>
          <t>78991126</t>
        </r>
      </text>
    </comment>
    <comment ref="AJ3" authorId="0" shapeId="0" xr:uid="{00000000-0006-0000-0600-00004F000000}">
      <text>
        <r>
          <rPr>
            <sz val="10"/>
            <color rgb="FF000000"/>
            <rFont val="Arial"/>
            <scheme val="minor"/>
          </rPr>
          <t>76744636</t>
        </r>
      </text>
    </comment>
    <comment ref="AK3" authorId="0" shapeId="0" xr:uid="{00000000-0006-0000-0600-000050000000}">
      <text>
        <r>
          <rPr>
            <sz val="10"/>
            <color rgb="FF000000"/>
            <rFont val="Arial"/>
            <scheme val="minor"/>
          </rPr>
          <t>79663772</t>
        </r>
      </text>
    </comment>
    <comment ref="AL3" authorId="0" shapeId="0" xr:uid="{00000000-0006-0000-0600-000051000000}">
      <text>
        <r>
          <rPr>
            <sz val="10"/>
            <color rgb="FF000000"/>
            <rFont val="Arial"/>
            <scheme val="minor"/>
          </rPr>
          <t>80263996</t>
        </r>
      </text>
    </comment>
    <comment ref="AN3" authorId="0" shapeId="0" xr:uid="{00000000-0006-0000-0600-000052000000}">
      <text>
        <r>
          <rPr>
            <sz val="10"/>
            <color rgb="FF000000"/>
            <rFont val="Arial"/>
            <scheme val="minor"/>
          </rPr>
          <t>78094138</t>
        </r>
      </text>
    </comment>
    <comment ref="AO3" authorId="0" shapeId="0" xr:uid="{00000000-0006-0000-0600-000053000000}">
      <text>
        <r>
          <rPr>
            <sz val="10"/>
            <color rgb="FF000000"/>
            <rFont val="Arial"/>
            <scheme val="minor"/>
          </rPr>
          <t>81501689</t>
        </r>
      </text>
    </comment>
    <comment ref="AP3" authorId="0" shapeId="0" xr:uid="{00000000-0006-0000-0600-000054000000}">
      <text>
        <r>
          <rPr>
            <sz val="10"/>
            <color rgb="FF000000"/>
            <rFont val="Arial"/>
            <scheme val="minor"/>
          </rPr>
          <t>82794062</t>
        </r>
      </text>
    </comment>
    <comment ref="AR3" authorId="0" shapeId="0" xr:uid="{00000000-0006-0000-0600-000055000000}">
      <text>
        <r>
          <rPr>
            <sz val="10"/>
            <color rgb="FF000000"/>
            <rFont val="Arial"/>
            <scheme val="minor"/>
          </rPr>
          <t>80408290</t>
        </r>
      </text>
    </comment>
    <comment ref="AS3" authorId="0" shapeId="0" xr:uid="{00000000-0006-0000-0600-000056000000}">
      <text>
        <r>
          <rPr>
            <sz val="10"/>
            <color rgb="FF000000"/>
            <rFont val="Arial"/>
            <scheme val="minor"/>
          </rPr>
          <t>83441035</t>
        </r>
      </text>
    </comment>
    <comment ref="AT3" authorId="0" shapeId="0" xr:uid="{00000000-0006-0000-0600-000057000000}">
      <text>
        <r>
          <rPr>
            <sz val="10"/>
            <color rgb="FF000000"/>
            <rFont val="Arial"/>
            <scheme val="minor"/>
          </rPr>
          <t>Ordem Bancária - 2024OB01241 (84414803)</t>
        </r>
      </text>
    </comment>
    <comment ref="AU3" authorId="0" shapeId="0" xr:uid="{00000000-0006-0000-0600-000058000000}">
      <text>
        <r>
          <rPr>
            <sz val="10"/>
            <color rgb="FF000000"/>
            <rFont val="Arial"/>
            <scheme val="minor"/>
          </rPr>
          <t xml:space="preserve">7  dias do valor de R$ 
21 dias do valor de R$ </t>
        </r>
      </text>
    </comment>
    <comment ref="AV3" authorId="0" shapeId="0" xr:uid="{00000000-0006-0000-0600-000059000000}">
      <text>
        <r>
          <rPr>
            <sz val="10"/>
            <color rgb="FF000000"/>
            <rFont val="Arial"/>
            <scheme val="minor"/>
          </rPr>
          <t>83505832</t>
        </r>
      </text>
    </comment>
    <comment ref="AW3" authorId="0" shapeId="0" xr:uid="{00000000-0006-0000-0600-00005A000000}">
      <text>
        <r>
          <rPr>
            <sz val="10"/>
            <color rgb="FF000000"/>
            <rFont val="Arial"/>
            <scheme val="minor"/>
          </rPr>
          <t>31112,64 - 87012171
6543,14 - Aguardando Liquidação</t>
        </r>
      </text>
    </comment>
    <comment ref="AX3" authorId="0" shapeId="0" xr:uid="{00000000-0006-0000-0600-00005B000000}">
      <text>
        <r>
          <rPr>
            <sz val="10"/>
            <color rgb="FF000000"/>
            <rFont val="Arial"/>
            <scheme val="minor"/>
          </rPr>
          <t>31112,64 - 87370130 
6543,14 - Aguardando Execução</t>
        </r>
      </text>
    </comment>
    <comment ref="AY3" authorId="0" shapeId="0" xr:uid="{00000000-0006-0000-0600-00005C000000}">
      <text>
        <r>
          <rPr>
            <sz val="10"/>
            <color rgb="FF000000"/>
            <rFont val="Arial"/>
            <scheme val="minor"/>
          </rPr>
          <t>82604721</t>
        </r>
      </text>
    </comment>
    <comment ref="AZ3" authorId="0" shapeId="0" xr:uid="{00000000-0006-0000-0600-00005D000000}">
      <text>
        <r>
          <rPr>
            <sz val="10"/>
            <color rgb="FF000000"/>
            <rFont val="Arial"/>
            <scheme val="minor"/>
          </rPr>
          <t>84716661
85189071</t>
        </r>
      </text>
    </comment>
    <comment ref="BA3" authorId="0" shapeId="0" xr:uid="{00000000-0006-0000-0600-00005E000000}">
      <text>
        <r>
          <rPr>
            <sz val="10"/>
            <color rgb="FF000000"/>
            <rFont val="Arial"/>
            <scheme val="minor"/>
          </rPr>
          <t>89351817</t>
        </r>
      </text>
    </comment>
    <comment ref="BB3" authorId="0" shapeId="0" xr:uid="{00000000-0006-0000-0600-00005F000000}">
      <text>
        <r>
          <rPr>
            <sz val="10"/>
            <color rgb="FF000000"/>
            <rFont val="Arial"/>
            <scheme val="minor"/>
          </rPr>
          <t>89656894</t>
        </r>
      </text>
    </comment>
    <comment ref="BD3" authorId="0" shapeId="0" xr:uid="{00000000-0006-0000-0600-000060000000}">
      <text>
        <r>
          <rPr>
            <sz val="10"/>
            <color rgb="FF000000"/>
            <rFont val="Arial"/>
            <scheme val="minor"/>
          </rPr>
          <t xml:space="preserve">85109942
</t>
        </r>
      </text>
    </comment>
    <comment ref="BE3" authorId="0" shapeId="0" xr:uid="{00000000-0006-0000-0600-000061000000}">
      <text>
        <r>
          <rPr>
            <sz val="10"/>
            <color rgb="FF000000"/>
            <rFont val="Arial"/>
            <scheme val="minor"/>
          </rPr>
          <t>Aguardando Liquidação</t>
        </r>
      </text>
    </comment>
    <comment ref="BF3" authorId="0" shapeId="0" xr:uid="{00000000-0006-0000-0600-000062000000}">
      <text>
        <r>
          <rPr>
            <sz val="10"/>
            <color rgb="FF000000"/>
            <rFont val="Arial"/>
            <scheme val="minor"/>
          </rPr>
          <t>Aguardando Execução</t>
        </r>
      </text>
    </comment>
    <comment ref="BH3" authorId="0" shapeId="0" xr:uid="{00000000-0006-0000-0600-000063000000}">
      <text>
        <r>
          <rPr>
            <sz val="10"/>
            <color rgb="FF000000"/>
            <rFont val="Arial"/>
            <scheme val="minor"/>
          </rPr>
          <t xml:space="preserve">85109942
</t>
        </r>
      </text>
    </comment>
    <comment ref="BI3" authorId="0" shapeId="0" xr:uid="{00000000-0006-0000-0600-000064000000}">
      <text>
        <r>
          <rPr>
            <sz val="10"/>
            <color rgb="FF000000"/>
            <rFont val="Arial"/>
            <scheme val="minor"/>
          </rPr>
          <t>90193132</t>
        </r>
      </text>
    </comment>
    <comment ref="BJ3" authorId="0" shapeId="0" xr:uid="{00000000-0006-0000-0600-000065000000}">
      <text>
        <r>
          <rPr>
            <sz val="10"/>
            <color rgb="FF000000"/>
            <rFont val="Arial"/>
            <scheme val="minor"/>
          </rPr>
          <t>90203614 - PD
Aguardando OB</t>
        </r>
      </text>
    </comment>
    <comment ref="D4" authorId="0" shapeId="0" xr:uid="{00000000-0006-0000-0600-000066000000}">
      <text>
        <r>
          <rPr>
            <sz val="10"/>
            <color rgb="FF000000"/>
            <rFont val="Arial"/>
            <scheme val="minor"/>
          </rPr>
          <t>53976430</t>
        </r>
      </text>
    </comment>
    <comment ref="E4" authorId="0" shapeId="0" xr:uid="{00000000-0006-0000-0600-000067000000}">
      <text>
        <r>
          <rPr>
            <sz val="10"/>
            <color rgb="FF000000"/>
            <rFont val="Arial"/>
            <scheme val="minor"/>
          </rPr>
          <t>55265326</t>
        </r>
      </text>
    </comment>
    <comment ref="F4" authorId="0" shapeId="0" xr:uid="{00000000-0006-0000-0600-000068000000}">
      <text>
        <r>
          <rPr>
            <sz val="10"/>
            <color rgb="FF000000"/>
            <rFont val="Arial"/>
            <scheme val="minor"/>
          </rPr>
          <t>55261730</t>
        </r>
      </text>
    </comment>
    <comment ref="G4" authorId="0" shapeId="0" xr:uid="{00000000-0006-0000-0600-000069000000}">
      <text>
        <r>
          <rPr>
            <sz val="10"/>
            <color rgb="FF000000"/>
            <rFont val="Arial"/>
            <scheme val="minor"/>
          </rPr>
          <t>51866216</t>
        </r>
      </text>
    </comment>
    <comment ref="H4" authorId="0" shapeId="0" xr:uid="{00000000-0006-0000-0600-00006A00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I4" authorId="0" shapeId="0" xr:uid="{00000000-0006-0000-0600-00006B000000}">
      <text>
        <r>
          <rPr>
            <sz val="10"/>
            <color rgb="FF000000"/>
            <rFont val="Arial"/>
            <scheme val="minor"/>
          </rPr>
          <t>53976430</t>
        </r>
      </text>
    </comment>
    <comment ref="O4" authorId="0" shapeId="0" xr:uid="{00000000-0006-0000-0600-00006C000000}">
      <text>
        <r>
          <rPr>
            <sz val="10"/>
            <color rgb="FF000000"/>
            <rFont val="Arial"/>
            <scheme val="minor"/>
          </rPr>
          <t>67282724</t>
        </r>
      </text>
    </comment>
    <comment ref="P4" authorId="0" shapeId="0" xr:uid="{00000000-0006-0000-0600-00006D000000}">
      <text>
        <r>
          <rPr>
            <sz val="10"/>
            <color rgb="FF000000"/>
            <rFont val="Arial"/>
            <scheme val="minor"/>
          </rPr>
          <t>67629372</t>
        </r>
      </text>
    </comment>
    <comment ref="Q4" authorId="0" shapeId="0" xr:uid="{00000000-0006-0000-0600-00006E000000}">
      <text>
        <r>
          <rPr>
            <sz val="10"/>
            <color rgb="FF000000"/>
            <rFont val="Arial"/>
            <scheme val="minor"/>
          </rPr>
          <t>71467796</t>
        </r>
      </text>
    </comment>
    <comment ref="R4" authorId="0" shapeId="0" xr:uid="{00000000-0006-0000-0600-00006F000000}">
      <text>
        <r>
          <rPr>
            <sz val="10"/>
            <color rgb="FF000000"/>
            <rFont val="Arial"/>
            <scheme val="minor"/>
          </rPr>
          <t>72324292</t>
        </r>
      </text>
    </comment>
    <comment ref="S4" authorId="0" shapeId="0" xr:uid="{00000000-0006-0000-0600-000070000000}">
      <text>
        <r>
          <rPr>
            <sz val="10"/>
            <color rgb="FF000000"/>
            <rFont val="Arial"/>
            <scheme val="minor"/>
          </rPr>
          <t>67282724</t>
        </r>
      </text>
    </comment>
    <comment ref="T4" authorId="0" shapeId="0" xr:uid="{00000000-0006-0000-0600-000071000000}">
      <text>
        <r>
          <rPr>
            <sz val="10"/>
            <color rgb="FF000000"/>
            <rFont val="Arial"/>
            <scheme val="minor"/>
          </rPr>
          <t>69457949</t>
        </r>
      </text>
    </comment>
    <comment ref="U4" authorId="0" shapeId="0" xr:uid="{00000000-0006-0000-0600-000072000000}">
      <text>
        <r>
          <rPr>
            <sz val="10"/>
            <color rgb="FF000000"/>
            <rFont val="Arial"/>
            <scheme val="minor"/>
          </rPr>
          <t>71459270</t>
        </r>
      </text>
    </comment>
    <comment ref="V4" authorId="0" shapeId="0" xr:uid="{00000000-0006-0000-0600-000073000000}">
      <text>
        <r>
          <rPr>
            <sz val="10"/>
            <color rgb="FF000000"/>
            <rFont val="Arial"/>
            <scheme val="minor"/>
          </rPr>
          <t>72322450</t>
        </r>
      </text>
    </comment>
    <comment ref="W4" authorId="0" shapeId="0" xr:uid="{00000000-0006-0000-0600-000074000000}">
      <text>
        <r>
          <rPr>
            <sz val="10"/>
            <color rgb="FF000000"/>
            <rFont val="Arial"/>
            <scheme val="minor"/>
          </rPr>
          <t>70530450 (R$3.000) e 70920575 (R$17.000)</t>
        </r>
      </text>
    </comment>
    <comment ref="X4" authorId="0" shapeId="0" xr:uid="{00000000-0006-0000-0600-000075000000}">
      <text>
        <r>
          <rPr>
            <sz val="10"/>
            <color rgb="FF000000"/>
            <rFont val="Arial"/>
            <scheme val="minor"/>
          </rPr>
          <t>70485701 (R$ 3.000,00) 70920575 (R$ 32.000,00)</t>
        </r>
      </text>
    </comment>
    <comment ref="Y4" authorId="0" shapeId="0" xr:uid="{00000000-0006-0000-0600-000076000000}">
      <text>
        <r>
          <rPr>
            <sz val="10"/>
            <color rgb="FF000000"/>
            <rFont val="Arial"/>
            <scheme val="minor"/>
          </rPr>
          <t>76950109</t>
        </r>
      </text>
    </comment>
    <comment ref="Z4" authorId="0" shapeId="0" xr:uid="{00000000-0006-0000-0600-000077000000}">
      <text>
        <r>
          <rPr>
            <sz val="10"/>
            <color rgb="FF000000"/>
            <rFont val="Arial"/>
            <scheme val="minor"/>
          </rPr>
          <t>77903920</t>
        </r>
      </text>
    </comment>
    <comment ref="AA4" authorId="0" shapeId="0" xr:uid="{00000000-0006-0000-0600-000078000000}">
      <text>
        <r>
          <rPr>
            <sz val="10"/>
            <color rgb="FF000000"/>
            <rFont val="Arial"/>
            <scheme val="minor"/>
          </rPr>
          <t>70920575</t>
        </r>
      </text>
    </comment>
    <comment ref="AC4" authorId="0" shapeId="0" xr:uid="{00000000-0006-0000-0600-000079000000}">
      <text>
        <r>
          <rPr>
            <sz val="10"/>
            <color rgb="FF000000"/>
            <rFont val="Arial"/>
            <scheme val="minor"/>
          </rPr>
          <t>76975801</t>
        </r>
      </text>
    </comment>
    <comment ref="AD4" authorId="0" shapeId="0" xr:uid="{00000000-0006-0000-0600-00007A000000}">
      <text>
        <r>
          <rPr>
            <sz val="10"/>
            <color rgb="FF000000"/>
            <rFont val="Arial"/>
            <scheme val="minor"/>
          </rPr>
          <t>77900750</t>
        </r>
      </text>
    </comment>
    <comment ref="AE4" authorId="0" shapeId="0" xr:uid="{00000000-0006-0000-0600-00007B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F4" authorId="0" shapeId="0" xr:uid="{00000000-0006-0000-0600-00007C000000}">
      <text>
        <r>
          <rPr>
            <sz val="10"/>
            <color rgb="FF000000"/>
            <rFont val="Arial"/>
            <scheme val="minor"/>
          </rPr>
          <t>74075648</t>
        </r>
      </text>
    </comment>
    <comment ref="AG4" authorId="0" shapeId="0" xr:uid="{00000000-0006-0000-0600-00007D000000}">
      <text>
        <r>
          <rPr>
            <sz val="10"/>
            <color rgb="FF000000"/>
            <rFont val="Arial"/>
            <scheme val="minor"/>
          </rPr>
          <t>76975063</t>
        </r>
      </text>
    </comment>
    <comment ref="AH4" authorId="0" shapeId="0" xr:uid="{00000000-0006-0000-0600-00007E000000}">
      <text>
        <r>
          <rPr>
            <sz val="10"/>
            <color rgb="FF000000"/>
            <rFont val="Arial"/>
            <scheme val="minor"/>
          </rPr>
          <t>77897146</t>
        </r>
      </text>
    </comment>
    <comment ref="AI4" authorId="0" shapeId="0" xr:uid="{00000000-0006-0000-0600-00007F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J4" authorId="0" shapeId="0" xr:uid="{00000000-0006-0000-0600-000080000000}">
      <text>
        <r>
          <rPr>
            <sz val="10"/>
            <color rgb="FF000000"/>
            <rFont val="Arial"/>
            <scheme val="minor"/>
          </rPr>
          <t>76746463</t>
        </r>
      </text>
    </comment>
    <comment ref="AK4" authorId="0" shapeId="0" xr:uid="{00000000-0006-0000-0600-000081000000}">
      <text>
        <r>
          <rPr>
            <sz val="10"/>
            <color rgb="FF000000"/>
            <rFont val="Arial"/>
            <scheme val="minor"/>
          </rPr>
          <t>78828765</t>
        </r>
      </text>
    </comment>
    <comment ref="AL4" authorId="0" shapeId="0" xr:uid="{00000000-0006-0000-0600-000082000000}">
      <text>
        <r>
          <rPr>
            <sz val="10"/>
            <color rgb="FF000000"/>
            <rFont val="Arial"/>
            <scheme val="minor"/>
          </rPr>
          <t>79371452</t>
        </r>
      </text>
    </comment>
    <comment ref="AM4" authorId="0" shapeId="0" xr:uid="{00000000-0006-0000-0600-000083000000}">
      <text>
        <r>
          <rPr>
            <sz val="10"/>
            <color rgb="FF000000"/>
            <rFont val="Arial"/>
            <scheme val="minor"/>
          </rPr>
          <t xml:space="preserve">70530450
</t>
        </r>
      </text>
    </comment>
    <comment ref="AO4" authorId="0" shapeId="0" xr:uid="{00000000-0006-0000-0600-000084000000}">
      <text>
        <r>
          <rPr>
            <sz val="10"/>
            <color rgb="FF000000"/>
            <rFont val="Arial"/>
            <scheme val="minor"/>
          </rPr>
          <t>81965383</t>
        </r>
      </text>
    </comment>
    <comment ref="AP4" authorId="0" shapeId="0" xr:uid="{00000000-0006-0000-0600-000085000000}">
      <text>
        <r>
          <rPr>
            <sz val="10"/>
            <color rgb="FF000000"/>
            <rFont val="Arial"/>
            <scheme val="minor"/>
          </rPr>
          <t xml:space="preserve">83006290
</t>
        </r>
      </text>
    </comment>
    <comment ref="AQ4" authorId="0" shapeId="0" xr:uid="{00000000-0006-0000-0600-000086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S4" authorId="0" shapeId="0" xr:uid="{00000000-0006-0000-0600-000087000000}">
      <text>
        <r>
          <rPr>
            <sz val="10"/>
            <color rgb="FF000000"/>
            <rFont val="Arial"/>
            <scheme val="minor"/>
          </rPr>
          <t xml:space="preserve">84459820
</t>
        </r>
      </text>
    </comment>
    <comment ref="AT4" authorId="0" shapeId="0" xr:uid="{00000000-0006-0000-0600-000088000000}">
      <text>
        <r>
          <rPr>
            <sz val="10"/>
            <color rgb="FF000000"/>
            <rFont val="Arial"/>
            <scheme val="minor"/>
          </rPr>
          <t xml:space="preserve">85348035
</t>
        </r>
      </text>
    </comment>
    <comment ref="AU4" authorId="0" shapeId="0" xr:uid="{00000000-0006-0000-0600-000089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AW4" authorId="0" shapeId="0" xr:uid="{00000000-0006-0000-0600-00008A000000}">
      <text>
        <r>
          <rPr>
            <sz val="10"/>
            <color rgb="FF000000"/>
            <rFont val="Arial"/>
            <scheme val="minor"/>
          </rPr>
          <t>87501327</t>
        </r>
      </text>
    </comment>
    <comment ref="AX4" authorId="0" shapeId="0" xr:uid="{00000000-0006-0000-0600-00008B000000}">
      <text>
        <r>
          <rPr>
            <sz val="10"/>
            <color rgb="FF000000"/>
            <rFont val="Arial"/>
            <scheme val="minor"/>
          </rPr>
          <t>88483942</t>
        </r>
      </text>
    </comment>
    <comment ref="AY4" authorId="0" shapeId="0" xr:uid="{00000000-0006-0000-0600-00008C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BC4" authorId="0" shapeId="0" xr:uid="{00000000-0006-0000-0600-00008D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BD4" authorId="0" shapeId="0" xr:uid="{00000000-0006-0000-0600-00008E000000}">
      <text>
        <r>
          <rPr>
            <sz val="10"/>
            <color rgb="FF000000"/>
            <rFont val="Arial"/>
            <scheme val="minor"/>
          </rPr>
          <t>85106017</t>
        </r>
      </text>
    </comment>
    <comment ref="BG4" authorId="0" shapeId="0" xr:uid="{00000000-0006-0000-0600-00008F000000}">
      <text>
        <r>
          <rPr>
            <sz val="10"/>
            <color rgb="FF000000"/>
            <rFont val="Arial"/>
            <scheme val="minor"/>
          </rPr>
          <t>70530450</t>
        </r>
      </text>
    </comment>
    <comment ref="BH4" authorId="0" shapeId="0" xr:uid="{00000000-0006-0000-0600-000090000000}">
      <text>
        <r>
          <rPr>
            <sz val="10"/>
            <color rgb="FF000000"/>
            <rFont val="Arial"/>
            <scheme val="minor"/>
          </rPr>
          <t>85106017</t>
        </r>
      </text>
    </comment>
    <comment ref="D5" authorId="0" shapeId="0" xr:uid="{00000000-0006-0000-0600-000091000000}">
      <text>
        <r>
          <rPr>
            <sz val="10"/>
            <color rgb="FF000000"/>
            <rFont val="Arial"/>
            <scheme val="minor"/>
          </rPr>
          <t>51866216</t>
        </r>
      </text>
    </comment>
    <comment ref="F5" authorId="0" shapeId="0" xr:uid="{00000000-0006-0000-0600-000092000000}">
      <text>
        <r>
          <rPr>
            <sz val="10"/>
            <color rgb="FF000000"/>
            <rFont val="Arial"/>
            <scheme val="minor"/>
          </rPr>
          <t>55365132</t>
        </r>
      </text>
    </comment>
    <comment ref="G5" authorId="0" shapeId="0" xr:uid="{00000000-0006-0000-0600-000093000000}">
      <text>
        <r>
          <rPr>
            <sz val="10"/>
            <color rgb="FF000000"/>
            <rFont val="Arial"/>
            <scheme val="minor"/>
          </rPr>
          <t>51866216</t>
        </r>
      </text>
    </comment>
    <comment ref="H5" authorId="0" shapeId="0" xr:uid="{00000000-0006-0000-0600-00009400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J5" authorId="0" shapeId="0" xr:uid="{00000000-0006-0000-0600-000095000000}">
      <text>
        <r>
          <rPr>
            <sz val="10"/>
            <color rgb="FF000000"/>
            <rFont val="Arial"/>
            <scheme val="minor"/>
          </rPr>
          <t xml:space="preserve">76525991
</t>
        </r>
      </text>
    </comment>
    <comment ref="O5" authorId="0" shapeId="0" xr:uid="{00000000-0006-0000-0600-000096000000}">
      <text>
        <r>
          <rPr>
            <sz val="10"/>
            <color rgb="FF000000"/>
            <rFont val="Arial"/>
            <scheme val="minor"/>
          </rPr>
          <t>67269589</t>
        </r>
      </text>
    </comment>
    <comment ref="P5" authorId="0" shapeId="0" xr:uid="{00000000-0006-0000-0600-000097000000}">
      <text>
        <r>
          <rPr>
            <sz val="10"/>
            <color rgb="FF000000"/>
            <rFont val="Arial"/>
            <scheme val="minor"/>
          </rPr>
          <t>67649697</t>
        </r>
      </text>
    </comment>
    <comment ref="Q5" authorId="0" shapeId="0" xr:uid="{00000000-0006-0000-0600-000098000000}">
      <text>
        <r>
          <rPr>
            <sz val="10"/>
            <color rgb="FF000000"/>
            <rFont val="Arial"/>
            <scheme val="minor"/>
          </rPr>
          <t>70267536</t>
        </r>
      </text>
    </comment>
    <comment ref="R5" authorId="0" shapeId="0" xr:uid="{00000000-0006-0000-0600-000099000000}">
      <text>
        <r>
          <rPr>
            <sz val="10"/>
            <color rgb="FF000000"/>
            <rFont val="Arial"/>
            <scheme val="minor"/>
          </rPr>
          <t>70666709</t>
        </r>
      </text>
    </comment>
    <comment ref="S5" authorId="0" shapeId="0" xr:uid="{00000000-0006-0000-0600-00009A000000}">
      <text>
        <r>
          <rPr>
            <sz val="10"/>
            <color rgb="FF000000"/>
            <rFont val="Arial"/>
            <scheme val="minor"/>
          </rPr>
          <t>67269589</t>
        </r>
      </text>
    </comment>
    <comment ref="T5" authorId="0" shapeId="0" xr:uid="{00000000-0006-0000-0600-00009B000000}">
      <text>
        <r>
          <rPr>
            <sz val="10"/>
            <color rgb="FF000000"/>
            <rFont val="Arial"/>
            <scheme val="minor"/>
          </rPr>
          <t>69451836</t>
        </r>
      </text>
    </comment>
    <comment ref="U5" authorId="0" shapeId="0" xr:uid="{00000000-0006-0000-0600-00009C000000}">
      <text>
        <r>
          <rPr>
            <sz val="10"/>
            <color rgb="FF000000"/>
            <rFont val="Arial"/>
            <scheme val="minor"/>
          </rPr>
          <t xml:space="preserve">71262797
</t>
        </r>
      </text>
    </comment>
    <comment ref="V5" authorId="0" shapeId="0" xr:uid="{00000000-0006-0000-0600-00009D000000}">
      <text>
        <r>
          <rPr>
            <sz val="10"/>
            <color rgb="FF000000"/>
            <rFont val="Arial"/>
            <scheme val="minor"/>
          </rPr>
          <t>71624913</t>
        </r>
      </text>
    </comment>
    <comment ref="W5" authorId="0" shapeId="0" xr:uid="{00000000-0006-0000-0600-00009E000000}">
      <text>
        <r>
          <rPr>
            <sz val="10"/>
            <color rgb="FF000000"/>
            <rFont val="Arial"/>
            <scheme val="minor"/>
          </rPr>
          <t>67269589</t>
        </r>
      </text>
    </comment>
    <comment ref="X5" authorId="0" shapeId="0" xr:uid="{00000000-0006-0000-0600-00009F000000}">
      <text>
        <r>
          <rPr>
            <sz val="10"/>
            <color rgb="FF000000"/>
            <rFont val="Arial"/>
            <scheme val="minor"/>
          </rPr>
          <t>70277301</t>
        </r>
      </text>
    </comment>
    <comment ref="Y5" authorId="0" shapeId="0" xr:uid="{00000000-0006-0000-0600-0000A0000000}">
      <text>
        <r>
          <rPr>
            <sz val="10"/>
            <color rgb="FF000000"/>
            <rFont val="Arial"/>
            <scheme val="minor"/>
          </rPr>
          <t>72149428</t>
        </r>
      </text>
    </comment>
    <comment ref="Z5" authorId="0" shapeId="0" xr:uid="{00000000-0006-0000-0600-0000A1000000}">
      <text>
        <r>
          <rPr>
            <sz val="10"/>
            <color rgb="FF000000"/>
            <rFont val="Arial"/>
            <scheme val="minor"/>
          </rPr>
          <t>72159390</t>
        </r>
      </text>
    </comment>
    <comment ref="AB5" authorId="0" shapeId="0" xr:uid="{00000000-0006-0000-0600-0000A2000000}">
      <text>
        <r>
          <rPr>
            <sz val="10"/>
            <color rgb="FF000000"/>
            <rFont val="Arial"/>
            <scheme val="minor"/>
          </rPr>
          <t>72476534</t>
        </r>
      </text>
    </comment>
    <comment ref="AC5" authorId="0" shapeId="0" xr:uid="{00000000-0006-0000-0600-0000A3000000}">
      <text>
        <r>
          <rPr>
            <sz val="10"/>
            <color rgb="FF000000"/>
            <rFont val="Arial"/>
            <scheme val="minor"/>
          </rPr>
          <t>75849108</t>
        </r>
      </text>
    </comment>
    <comment ref="AD5" authorId="0" shapeId="0" xr:uid="{00000000-0006-0000-0600-0000A4000000}">
      <text>
        <r>
          <rPr>
            <sz val="10"/>
            <color rgb="FF000000"/>
            <rFont val="Arial"/>
            <scheme val="minor"/>
          </rPr>
          <t>76894542</t>
        </r>
      </text>
    </comment>
    <comment ref="AF5" authorId="0" shapeId="0" xr:uid="{00000000-0006-0000-0600-0000A5000000}">
      <text>
        <r>
          <rPr>
            <sz val="10"/>
            <color rgb="FF000000"/>
            <rFont val="Arial"/>
            <scheme val="minor"/>
          </rPr>
          <t>74375178</t>
        </r>
      </text>
    </comment>
    <comment ref="AG5" authorId="0" shapeId="0" xr:uid="{00000000-0006-0000-0600-0000A6000000}">
      <text>
        <r>
          <rPr>
            <sz val="10"/>
            <color rgb="FF000000"/>
            <rFont val="Arial"/>
            <scheme val="minor"/>
          </rPr>
          <t>78132192</t>
        </r>
      </text>
    </comment>
    <comment ref="AH5" authorId="0" shapeId="0" xr:uid="{00000000-0006-0000-0600-0000A7000000}">
      <text>
        <r>
          <rPr>
            <sz val="10"/>
            <color rgb="FF000000"/>
            <rFont val="Arial"/>
            <scheme val="minor"/>
          </rPr>
          <t xml:space="preserve">78988368
</t>
        </r>
      </text>
    </comment>
    <comment ref="AJ5" authorId="0" shapeId="0" xr:uid="{00000000-0006-0000-0600-0000A8000000}">
      <text>
        <r>
          <rPr>
            <sz val="10"/>
            <color rgb="FF000000"/>
            <rFont val="Arial"/>
            <scheme val="minor"/>
          </rPr>
          <t>76692236</t>
        </r>
      </text>
    </comment>
    <comment ref="AK5" authorId="0" shapeId="0" xr:uid="{00000000-0006-0000-0600-0000A9000000}">
      <text>
        <r>
          <rPr>
            <sz val="10"/>
            <color rgb="FF000000"/>
            <rFont val="Arial"/>
            <scheme val="minor"/>
          </rPr>
          <t>79775686</t>
        </r>
      </text>
    </comment>
    <comment ref="AL5" authorId="0" shapeId="0" xr:uid="{00000000-0006-0000-0600-0000AA000000}">
      <text>
        <r>
          <rPr>
            <sz val="10"/>
            <color rgb="FF000000"/>
            <rFont val="Arial"/>
            <scheme val="minor"/>
          </rPr>
          <t>80266687</t>
        </r>
      </text>
    </comment>
    <comment ref="AM5" authorId="0" shapeId="0" xr:uid="{00000000-0006-0000-0600-0000AB000000}">
      <text>
        <r>
          <rPr>
            <sz val="10"/>
            <color rgb="FF000000"/>
            <rFont val="Arial"/>
            <scheme val="minor"/>
          </rPr>
          <t>6 dias com o valor de R$ 12.916,02
24 dias com o valor de R$ 13.561,82</t>
        </r>
      </text>
    </comment>
    <comment ref="AN5" authorId="0" shapeId="0" xr:uid="{00000000-0006-0000-0600-0000AC000000}">
      <text>
        <r>
          <rPr>
            <sz val="10"/>
            <color rgb="FF000000"/>
            <rFont val="Arial"/>
            <scheme val="minor"/>
          </rPr>
          <t>78723299</t>
        </r>
      </text>
    </comment>
    <comment ref="AO5" authorId="0" shapeId="0" xr:uid="{00000000-0006-0000-0600-0000AD000000}">
      <text>
        <r>
          <rPr>
            <sz val="10"/>
            <color rgb="FF000000"/>
            <rFont val="Arial"/>
            <scheme val="minor"/>
          </rPr>
          <t xml:space="preserve">81821467
</t>
        </r>
      </text>
    </comment>
    <comment ref="AP5" authorId="0" shapeId="0" xr:uid="{00000000-0006-0000-0600-0000AE000000}">
      <text>
        <r>
          <rPr>
            <sz val="10"/>
            <color rgb="FF000000"/>
            <rFont val="Arial"/>
            <scheme val="minor"/>
          </rPr>
          <t>82174001</t>
        </r>
      </text>
    </comment>
    <comment ref="AQ5" authorId="0" shapeId="0" xr:uid="{00000000-0006-0000-0600-0000AF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AR5" authorId="0" shapeId="0" xr:uid="{00000000-0006-0000-0600-0000B0000000}">
      <text>
        <r>
          <rPr>
            <sz val="10"/>
            <color rgb="FF000000"/>
            <rFont val="Arial"/>
            <scheme val="minor"/>
          </rPr>
          <t>80428308</t>
        </r>
      </text>
    </comment>
    <comment ref="AS5" authorId="0" shapeId="0" xr:uid="{00000000-0006-0000-0600-0000B1000000}">
      <text>
        <r>
          <rPr>
            <sz val="10"/>
            <color rgb="FF000000"/>
            <rFont val="Arial"/>
            <scheme val="minor"/>
          </rPr>
          <t>83751223</t>
        </r>
      </text>
    </comment>
    <comment ref="AT5" authorId="0" shapeId="0" xr:uid="{00000000-0006-0000-0600-0000B2000000}">
      <text>
        <r>
          <rPr>
            <sz val="10"/>
            <color rgb="FF000000"/>
            <rFont val="Arial"/>
            <scheme val="minor"/>
          </rPr>
          <t xml:space="preserve">84418185
</t>
        </r>
      </text>
    </comment>
    <comment ref="AU5" authorId="0" shapeId="0" xr:uid="{00000000-0006-0000-0600-0000B3000000}">
      <text>
        <r>
          <rPr>
            <sz val="10"/>
            <color rgb="FF000000"/>
            <rFont val="Arial"/>
            <scheme val="minor"/>
          </rPr>
          <t xml:space="preserve">78336438
</t>
        </r>
      </text>
    </comment>
    <comment ref="AV5" authorId="0" shapeId="0" xr:uid="{00000000-0006-0000-0600-0000B4000000}">
      <text>
        <r>
          <rPr>
            <sz val="10"/>
            <color rgb="FF000000"/>
            <rFont val="Arial"/>
            <scheme val="minor"/>
          </rPr>
          <t xml:space="preserve">82726142
</t>
        </r>
      </text>
    </comment>
    <comment ref="AW5" authorId="0" shapeId="0" xr:uid="{00000000-0006-0000-0600-0000B5000000}">
      <text>
        <r>
          <rPr>
            <sz val="10"/>
            <color rgb="FF000000"/>
            <rFont val="Arial"/>
            <scheme val="minor"/>
          </rPr>
          <t>87019396</t>
        </r>
      </text>
    </comment>
    <comment ref="AX5" authorId="0" shapeId="0" xr:uid="{00000000-0006-0000-0600-0000B6000000}">
      <text>
        <r>
          <rPr>
            <sz val="10"/>
            <color rgb="FF000000"/>
            <rFont val="Arial"/>
            <scheme val="minor"/>
          </rPr>
          <t>87368163</t>
        </r>
      </text>
    </comment>
    <comment ref="AY5" authorId="0" shapeId="0" xr:uid="{00000000-0006-0000-0600-0000B7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AZ5" authorId="0" shapeId="0" xr:uid="{00000000-0006-0000-0600-0000B8000000}">
      <text>
        <r>
          <rPr>
            <sz val="10"/>
            <color rgb="FF000000"/>
            <rFont val="Arial"/>
            <scheme val="minor"/>
          </rPr>
          <t>84982770</t>
        </r>
      </text>
    </comment>
    <comment ref="BA5" authorId="0" shapeId="0" xr:uid="{00000000-0006-0000-0600-0000B9000000}">
      <text>
        <r>
          <rPr>
            <sz val="10"/>
            <color rgb="FF000000"/>
            <rFont val="Arial"/>
            <scheme val="minor"/>
          </rPr>
          <t>88869492</t>
        </r>
      </text>
    </comment>
    <comment ref="BB5" authorId="0" shapeId="0" xr:uid="{00000000-0006-0000-0600-0000BA000000}">
      <text>
        <r>
          <rPr>
            <sz val="10"/>
            <color rgb="FF000000"/>
            <rFont val="Arial"/>
            <scheme val="minor"/>
          </rPr>
          <t>89649089</t>
        </r>
      </text>
    </comment>
    <comment ref="BC5" authorId="0" shapeId="0" xr:uid="{00000000-0006-0000-0600-0000BB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BD5" authorId="0" shapeId="0" xr:uid="{00000000-0006-0000-0600-0000BC000000}">
      <text>
        <r>
          <rPr>
            <sz val="10"/>
            <color rgb="FF000000"/>
            <rFont val="Arial"/>
            <scheme val="minor"/>
          </rPr>
          <t>85110995</t>
        </r>
      </text>
    </comment>
    <comment ref="BG5" authorId="0" shapeId="0" xr:uid="{00000000-0006-0000-0600-0000BD000000}">
      <text>
        <r>
          <rPr>
            <sz val="10"/>
            <color rgb="FF000000"/>
            <rFont val="Arial"/>
            <scheme val="minor"/>
          </rPr>
          <t>78336438</t>
        </r>
      </text>
    </comment>
    <comment ref="BH5" authorId="0" shapeId="0" xr:uid="{00000000-0006-0000-0600-0000BE000000}">
      <text>
        <r>
          <rPr>
            <sz val="10"/>
            <color rgb="FF000000"/>
            <rFont val="Arial"/>
            <scheme val="minor"/>
          </rPr>
          <t>85110995</t>
        </r>
      </text>
    </comment>
    <comment ref="D6" authorId="0" shapeId="0" xr:uid="{00000000-0006-0000-0600-0000BF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E6" authorId="0" shapeId="0" xr:uid="{00000000-0006-0000-0600-0000C0000000}">
      <text>
        <r>
          <rPr>
            <sz val="10"/>
            <color rgb="FF000000"/>
            <rFont val="Arial"/>
            <scheme val="minor"/>
          </rPr>
          <t>46767833</t>
        </r>
      </text>
    </comment>
    <comment ref="F6" authorId="0" shapeId="0" xr:uid="{00000000-0006-0000-0600-0000C1000000}">
      <text>
        <r>
          <rPr>
            <sz val="10"/>
            <color rgb="FF000000"/>
            <rFont val="Arial"/>
            <scheme val="minor"/>
          </rPr>
          <t>56922321</t>
        </r>
      </text>
    </comment>
    <comment ref="G6" authorId="0" shapeId="0" xr:uid="{00000000-0006-0000-0600-0000C2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H6" authorId="0" shapeId="0" xr:uid="{00000000-0006-0000-0600-0000C300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6" authorId="0" shapeId="0" xr:uid="{00000000-0006-0000-0600-0000C4000000}">
      <text>
        <r>
          <rPr>
            <sz val="10"/>
            <color rgb="FF000000"/>
            <rFont val="Arial"/>
            <scheme val="minor"/>
          </rPr>
          <t>49899415</t>
        </r>
      </text>
    </comment>
    <comment ref="J6" authorId="0" shapeId="0" xr:uid="{00000000-0006-0000-0600-0000C5000000}">
      <text>
        <r>
          <rPr>
            <sz val="10"/>
            <color rgb="FF000000"/>
            <rFont val="Arial"/>
            <scheme val="minor"/>
          </rPr>
          <t xml:space="preserve">76580705
</t>
        </r>
      </text>
    </comment>
    <comment ref="O6" authorId="0" shapeId="0" xr:uid="{00000000-0006-0000-0600-0000C6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P6" authorId="0" shapeId="0" xr:uid="{00000000-0006-0000-0600-0000C7000000}">
      <text>
        <r>
          <rPr>
            <sz val="10"/>
            <color rgb="FF000000"/>
            <rFont val="Arial"/>
            <scheme val="minor"/>
          </rPr>
          <t>67634982</t>
        </r>
      </text>
    </comment>
    <comment ref="Q6" authorId="0" shapeId="0" xr:uid="{00000000-0006-0000-0600-0000C8000000}">
      <text>
        <r>
          <rPr>
            <sz val="10"/>
            <color rgb="FF000000"/>
            <rFont val="Arial"/>
            <scheme val="minor"/>
          </rPr>
          <t>69130377</t>
        </r>
      </text>
    </comment>
    <comment ref="R6" authorId="0" shapeId="0" xr:uid="{00000000-0006-0000-0600-0000C9000000}">
      <text>
        <r>
          <rPr>
            <sz val="10"/>
            <color rgb="FF000000"/>
            <rFont val="Arial"/>
            <scheme val="minor"/>
          </rPr>
          <t>70023548</t>
        </r>
      </text>
    </comment>
    <comment ref="S6" authorId="0" shapeId="0" xr:uid="{00000000-0006-0000-0600-0000CA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T6" authorId="0" shapeId="0" xr:uid="{00000000-0006-0000-0600-0000CB000000}">
      <text>
        <r>
          <rPr>
            <sz val="10"/>
            <color rgb="FF000000"/>
            <rFont val="Arial"/>
            <scheme val="minor"/>
          </rPr>
          <t>69452773</t>
        </r>
      </text>
    </comment>
    <comment ref="U6" authorId="0" shapeId="0" xr:uid="{00000000-0006-0000-0600-0000CC000000}">
      <text>
        <r>
          <rPr>
            <sz val="10"/>
            <color rgb="FF000000"/>
            <rFont val="Arial"/>
            <scheme val="minor"/>
          </rPr>
          <t>70845996</t>
        </r>
      </text>
    </comment>
    <comment ref="V6" authorId="0" shapeId="0" xr:uid="{00000000-0006-0000-0600-0000CD000000}">
      <text>
        <r>
          <rPr>
            <sz val="10"/>
            <color rgb="FF000000"/>
            <rFont val="Arial"/>
            <scheme val="minor"/>
          </rPr>
          <t>72123823</t>
        </r>
      </text>
    </comment>
    <comment ref="W6" authorId="0" shapeId="0" xr:uid="{00000000-0006-0000-0600-0000CE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X6" authorId="0" shapeId="0" xr:uid="{00000000-0006-0000-0600-0000CF000000}">
      <text>
        <r>
          <rPr>
            <sz val="10"/>
            <color rgb="FF000000"/>
            <rFont val="Arial"/>
            <scheme val="minor"/>
          </rPr>
          <t>70114040</t>
        </r>
      </text>
    </comment>
    <comment ref="Y6" authorId="0" shapeId="0" xr:uid="{00000000-0006-0000-0600-0000D0000000}">
      <text>
        <r>
          <rPr>
            <sz val="10"/>
            <color rgb="FF000000"/>
            <rFont val="Arial"/>
            <scheme val="minor"/>
          </rPr>
          <t>72074361</t>
        </r>
      </text>
    </comment>
    <comment ref="Z6" authorId="0" shapeId="0" xr:uid="{00000000-0006-0000-0600-0000D1000000}">
      <text>
        <r>
          <rPr>
            <sz val="10"/>
            <color rgb="FF000000"/>
            <rFont val="Arial"/>
            <scheme val="minor"/>
          </rPr>
          <t xml:space="preserve">72080670 - PD
</t>
        </r>
      </text>
    </comment>
    <comment ref="AA6" authorId="0" shapeId="0" xr:uid="{00000000-0006-0000-0600-0000D2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AB6" authorId="0" shapeId="0" xr:uid="{00000000-0006-0000-0600-0000D3000000}">
      <text>
        <r>
          <rPr>
            <sz val="10"/>
            <color rgb="FF000000"/>
            <rFont val="Arial"/>
            <scheme val="minor"/>
          </rPr>
          <t>72321007</t>
        </r>
      </text>
    </comment>
    <comment ref="AC6" authorId="0" shapeId="0" xr:uid="{00000000-0006-0000-0600-0000D4000000}">
      <text>
        <r>
          <rPr>
            <sz val="10"/>
            <color rgb="FF000000"/>
            <rFont val="Arial"/>
            <scheme val="minor"/>
          </rPr>
          <t>74949397</t>
        </r>
      </text>
    </comment>
    <comment ref="AD6" authorId="0" shapeId="0" xr:uid="{00000000-0006-0000-0600-0000D5000000}">
      <text>
        <r>
          <rPr>
            <sz val="10"/>
            <color rgb="FF000000"/>
            <rFont val="Arial"/>
            <scheme val="minor"/>
          </rPr>
          <t>75454785</t>
        </r>
      </text>
    </comment>
    <comment ref="AF6" authorId="0" shapeId="0" xr:uid="{00000000-0006-0000-0600-0000D6000000}">
      <text>
        <r>
          <rPr>
            <sz val="10"/>
            <color rgb="FF000000"/>
            <rFont val="Arial"/>
            <scheme val="minor"/>
          </rPr>
          <t>74372799</t>
        </r>
      </text>
    </comment>
    <comment ref="AG6" authorId="0" shapeId="0" xr:uid="{00000000-0006-0000-0600-0000D7000000}">
      <text>
        <r>
          <rPr>
            <sz val="10"/>
            <color rgb="FF000000"/>
            <rFont val="Arial"/>
            <scheme val="minor"/>
          </rPr>
          <t>77120592</t>
        </r>
      </text>
    </comment>
    <comment ref="AH6" authorId="0" shapeId="0" xr:uid="{00000000-0006-0000-0600-0000D8000000}">
      <text>
        <r>
          <rPr>
            <sz val="10"/>
            <color rgb="FF000000"/>
            <rFont val="Arial"/>
            <scheme val="minor"/>
          </rPr>
          <t>77909772</t>
        </r>
      </text>
    </comment>
    <comment ref="AI6" authorId="0" shapeId="0" xr:uid="{00000000-0006-0000-0600-0000D9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AJ6" authorId="0" shapeId="0" xr:uid="{00000000-0006-0000-0600-0000DA000000}">
      <text>
        <r>
          <rPr>
            <sz val="10"/>
            <color rgb="FF000000"/>
            <rFont val="Arial"/>
            <scheme val="minor"/>
          </rPr>
          <t>77065446</t>
        </r>
      </text>
    </comment>
    <comment ref="AK6" authorId="0" shapeId="0" xr:uid="{00000000-0006-0000-0600-0000DB000000}">
      <text>
        <r>
          <rPr>
            <sz val="10"/>
            <color rgb="FF000000"/>
            <rFont val="Arial"/>
            <scheme val="minor"/>
          </rPr>
          <t xml:space="preserve">79259648
</t>
        </r>
      </text>
    </comment>
    <comment ref="AL6" authorId="0" shapeId="0" xr:uid="{00000000-0006-0000-0600-0000DC000000}">
      <text>
        <r>
          <rPr>
            <sz val="10"/>
            <color rgb="FF000000"/>
            <rFont val="Arial"/>
            <scheme val="minor"/>
          </rPr>
          <t xml:space="preserve">79709838
</t>
        </r>
      </text>
    </comment>
    <comment ref="AM6" authorId="0" shapeId="0" xr:uid="{00000000-0006-0000-0600-0000DD000000}">
      <text>
        <r>
          <rPr>
            <sz val="10"/>
            <color rgb="FF000000"/>
            <rFont val="Arial"/>
            <scheme val="minor"/>
          </rPr>
          <t>67290181</t>
        </r>
      </text>
    </comment>
    <comment ref="AN6" authorId="0" shapeId="0" xr:uid="{00000000-0006-0000-0600-0000DE000000}">
      <text>
        <r>
          <rPr>
            <sz val="10"/>
            <color rgb="FF000000"/>
            <rFont val="Arial"/>
            <scheme val="minor"/>
          </rPr>
          <t>78329189</t>
        </r>
      </text>
    </comment>
    <comment ref="AO6" authorId="0" shapeId="0" xr:uid="{00000000-0006-0000-0600-0000DF000000}">
      <text>
        <r>
          <rPr>
            <sz val="10"/>
            <color rgb="FF000000"/>
            <rFont val="Arial"/>
            <scheme val="minor"/>
          </rPr>
          <t>81467847</t>
        </r>
      </text>
    </comment>
    <comment ref="AP6" authorId="0" shapeId="0" xr:uid="{00000000-0006-0000-0600-0000E0000000}">
      <text>
        <r>
          <rPr>
            <sz val="10"/>
            <color rgb="FF000000"/>
            <rFont val="Arial"/>
            <scheme val="minor"/>
          </rPr>
          <t>82077601</t>
        </r>
      </text>
    </comment>
    <comment ref="AQ6" authorId="0" shapeId="0" xr:uid="{00000000-0006-0000-0600-0000E1000000}">
      <text>
        <r>
          <rPr>
            <sz val="10"/>
            <color rgb="FF000000"/>
            <rFont val="Arial"/>
            <scheme val="minor"/>
          </rPr>
          <t>1 dias do valor de R$ 3.307,63
28 dias do valor de R$ 3.473,01</t>
        </r>
      </text>
    </comment>
    <comment ref="AR6" authorId="0" shapeId="0" xr:uid="{00000000-0006-0000-0600-0000E2000000}">
      <text>
        <r>
          <rPr>
            <sz val="10"/>
            <color rgb="FF000000"/>
            <rFont val="Arial"/>
            <scheme val="minor"/>
          </rPr>
          <t>80908302</t>
        </r>
      </text>
    </comment>
    <comment ref="AS6" authorId="0" shapeId="0" xr:uid="{00000000-0006-0000-0600-0000E3000000}">
      <text>
        <r>
          <rPr>
            <sz val="10"/>
            <color rgb="FF000000"/>
            <rFont val="Arial"/>
            <scheme val="minor"/>
          </rPr>
          <t>84051809</t>
        </r>
      </text>
    </comment>
    <comment ref="AT6" authorId="0" shapeId="0" xr:uid="{00000000-0006-0000-0600-0000E4000000}">
      <text>
        <r>
          <rPr>
            <sz val="10"/>
            <color rgb="FF000000"/>
            <rFont val="Arial"/>
            <scheme val="minor"/>
          </rPr>
          <t>85343335</t>
        </r>
      </text>
    </comment>
    <comment ref="AU6" authorId="0" shapeId="0" xr:uid="{00000000-0006-0000-0600-0000E5000000}">
      <text>
        <r>
          <rPr>
            <sz val="10"/>
            <color rgb="FF000000"/>
            <rFont val="Arial"/>
            <scheme val="minor"/>
          </rPr>
          <t xml:space="preserve">80302667
</t>
        </r>
      </text>
    </comment>
    <comment ref="AV6" authorId="0" shapeId="0" xr:uid="{00000000-0006-0000-0600-0000E6000000}">
      <text>
        <r>
          <rPr>
            <sz val="10"/>
            <color rgb="FF000000"/>
            <rFont val="Arial"/>
            <scheme val="minor"/>
          </rPr>
          <t xml:space="preserve">82777642
</t>
        </r>
      </text>
    </comment>
    <comment ref="AW6" authorId="0" shapeId="0" xr:uid="{00000000-0006-0000-0600-0000E7000000}">
      <text>
        <r>
          <rPr>
            <sz val="10"/>
            <color rgb="FF000000"/>
            <rFont val="Arial"/>
            <scheme val="minor"/>
          </rPr>
          <t xml:space="preserve">86384343
</t>
        </r>
      </text>
    </comment>
    <comment ref="AX6" authorId="0" shapeId="0" xr:uid="{00000000-0006-0000-0600-0000E8000000}">
      <text>
        <r>
          <rPr>
            <sz val="10"/>
            <color rgb="FF000000"/>
            <rFont val="Arial"/>
            <scheme val="minor"/>
          </rPr>
          <t xml:space="preserve">86678188
</t>
        </r>
      </text>
    </comment>
    <comment ref="AY6" authorId="0" shapeId="0" xr:uid="{00000000-0006-0000-0600-0000E9000000}">
      <text>
        <r>
          <rPr>
            <sz val="10"/>
            <color rgb="FF000000"/>
            <rFont val="Arial"/>
            <scheme val="minor"/>
          </rPr>
          <t>80302667</t>
        </r>
      </text>
    </comment>
    <comment ref="AZ6" authorId="0" shapeId="0" xr:uid="{00000000-0006-0000-0600-0000EA000000}">
      <text>
        <r>
          <rPr>
            <sz val="10"/>
            <color rgb="FF000000"/>
            <rFont val="Arial"/>
            <scheme val="minor"/>
          </rPr>
          <t>85111400</t>
        </r>
      </text>
    </comment>
    <comment ref="BA6" authorId="0" shapeId="0" xr:uid="{00000000-0006-0000-0600-0000EB000000}">
      <text>
        <r>
          <rPr>
            <sz val="10"/>
            <color rgb="FF000000"/>
            <rFont val="Arial"/>
            <scheme val="minor"/>
          </rPr>
          <t>88339380</t>
        </r>
      </text>
    </comment>
    <comment ref="BB6" authorId="0" shapeId="0" xr:uid="{00000000-0006-0000-0600-0000EC000000}">
      <text>
        <r>
          <rPr>
            <sz val="10"/>
            <color rgb="FF000000"/>
            <rFont val="Arial"/>
            <scheme val="minor"/>
          </rPr>
          <t>89004239</t>
        </r>
      </text>
    </comment>
    <comment ref="BC6" authorId="0" shapeId="0" xr:uid="{00000000-0006-0000-0600-0000ED000000}">
      <text>
        <r>
          <rPr>
            <sz val="10"/>
            <color rgb="FF000000"/>
            <rFont val="Arial"/>
            <scheme val="minor"/>
          </rPr>
          <t>80302667</t>
        </r>
      </text>
    </comment>
    <comment ref="BD6" authorId="0" shapeId="0" xr:uid="{00000000-0006-0000-0600-0000EE000000}">
      <text>
        <r>
          <rPr>
            <sz val="10"/>
            <color rgb="FF000000"/>
            <rFont val="Arial"/>
            <scheme val="minor"/>
          </rPr>
          <t>85111400</t>
        </r>
      </text>
    </comment>
    <comment ref="BG6" authorId="0" shapeId="0" xr:uid="{00000000-0006-0000-0600-0000EF000000}">
      <text>
        <r>
          <rPr>
            <sz val="10"/>
            <color rgb="FF000000"/>
            <rFont val="Arial"/>
            <scheme val="minor"/>
          </rPr>
          <t>80302667</t>
        </r>
      </text>
    </comment>
    <comment ref="BH6" authorId="0" shapeId="0" xr:uid="{00000000-0006-0000-0600-0000F0000000}">
      <text>
        <r>
          <rPr>
            <sz val="10"/>
            <color rgb="FF000000"/>
            <rFont val="Arial"/>
            <scheme val="minor"/>
          </rPr>
          <t>85111400</t>
        </r>
      </text>
    </comment>
    <comment ref="D7" authorId="0" shapeId="0" xr:uid="{00000000-0006-0000-0600-0000F1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E7" authorId="0" shapeId="0" xr:uid="{00000000-0006-0000-0600-0000F2000000}">
      <text>
        <r>
          <rPr>
            <sz val="10"/>
            <color rgb="FF000000"/>
            <rFont val="Arial"/>
            <scheme val="minor"/>
          </rPr>
          <t>50364729</t>
        </r>
      </text>
    </comment>
    <comment ref="F7" authorId="0" shapeId="0" xr:uid="{00000000-0006-0000-0600-0000F3000000}">
      <text>
        <r>
          <rPr>
            <sz val="10"/>
            <color rgb="FF000000"/>
            <rFont val="Arial"/>
            <scheme val="minor"/>
          </rPr>
          <t>47874172</t>
        </r>
      </text>
    </comment>
    <comment ref="G7" authorId="0" shapeId="0" xr:uid="{00000000-0006-0000-0600-0000F4000000}">
      <text>
        <r>
          <rPr>
            <sz val="10"/>
            <color rgb="FF000000"/>
            <rFont val="Arial"/>
            <scheme val="minor"/>
          </rPr>
          <t>46824001 (CONTRATO ORIGINAL)</t>
        </r>
      </text>
    </comment>
    <comment ref="H7" authorId="0" shapeId="0" xr:uid="{00000000-0006-0000-0600-0000F5000000}">
      <text>
        <r>
          <rPr>
            <sz val="10"/>
            <color rgb="FF000000"/>
            <rFont val="Arial"/>
            <scheme val="minor"/>
          </rPr>
          <t>CONTRATO DE 24 MESES</t>
        </r>
      </text>
    </comment>
    <comment ref="I7" authorId="0" shapeId="0" xr:uid="{00000000-0006-0000-0600-0000F6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J7" authorId="0" shapeId="0" xr:uid="{00000000-0006-0000-0600-0000F7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O7" authorId="0" shapeId="0" xr:uid="{00000000-0006-0000-0600-0000F800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P7" authorId="0" shapeId="0" xr:uid="{00000000-0006-0000-0600-0000F9000000}">
      <text>
        <r>
          <rPr>
            <sz val="10"/>
            <color rgb="FF000000"/>
            <rFont val="Arial"/>
            <scheme val="minor"/>
          </rPr>
          <t>67740235</t>
        </r>
      </text>
    </comment>
    <comment ref="Q7" authorId="0" shapeId="0" xr:uid="{00000000-0006-0000-0600-0000FA000000}">
      <text>
        <r>
          <rPr>
            <sz val="10"/>
            <color rgb="FF000000"/>
            <rFont val="Arial"/>
            <scheme val="minor"/>
          </rPr>
          <t>69124645</t>
        </r>
      </text>
    </comment>
    <comment ref="R7" authorId="0" shapeId="0" xr:uid="{00000000-0006-0000-0600-0000FB000000}">
      <text>
        <r>
          <rPr>
            <sz val="10"/>
            <color rgb="FF000000"/>
            <rFont val="Arial"/>
            <scheme val="minor"/>
          </rPr>
          <t>70028607</t>
        </r>
      </text>
    </comment>
    <comment ref="S7" authorId="0" shapeId="0" xr:uid="{00000000-0006-0000-0600-0000FC000000}">
      <text>
        <r>
          <rPr>
            <sz val="10"/>
            <color rgb="FF000000"/>
            <rFont val="Arial"/>
            <scheme val="minor"/>
          </rPr>
          <t xml:space="preserve">67241830
</t>
        </r>
      </text>
    </comment>
    <comment ref="T7" authorId="0" shapeId="0" xr:uid="{00000000-0006-0000-0600-0000FD000000}">
      <text>
        <r>
          <rPr>
            <sz val="10"/>
            <color rgb="FF000000"/>
            <rFont val="Arial"/>
            <scheme val="minor"/>
          </rPr>
          <t>69480269</t>
        </r>
      </text>
    </comment>
    <comment ref="U7" authorId="0" shapeId="0" xr:uid="{00000000-0006-0000-0600-0000FE000000}">
      <text>
        <r>
          <rPr>
            <sz val="10"/>
            <color rgb="FF000000"/>
            <rFont val="Arial"/>
            <scheme val="minor"/>
          </rPr>
          <t>70853029</t>
        </r>
      </text>
    </comment>
    <comment ref="V7" authorId="0" shapeId="0" xr:uid="{00000000-0006-0000-0600-0000FF000000}">
      <text>
        <r>
          <rPr>
            <sz val="10"/>
            <color rgb="FF000000"/>
            <rFont val="Arial"/>
            <scheme val="minor"/>
          </rPr>
          <t>70980086</t>
        </r>
      </text>
    </comment>
    <comment ref="W7" authorId="0" shapeId="0" xr:uid="{00000000-0006-0000-0600-000000010000}">
      <text>
        <r>
          <rPr>
            <sz val="10"/>
            <color rgb="FF000000"/>
            <rFont val="Arial"/>
            <scheme val="minor"/>
          </rPr>
          <t xml:space="preserve">67241830
</t>
        </r>
      </text>
    </comment>
    <comment ref="X7" authorId="0" shapeId="0" xr:uid="{00000000-0006-0000-0600-000001010000}">
      <text>
        <r>
          <rPr>
            <sz val="10"/>
            <color rgb="FF000000"/>
            <rFont val="Arial"/>
            <scheme val="minor"/>
          </rPr>
          <t>70090250</t>
        </r>
      </text>
    </comment>
    <comment ref="Y7" authorId="0" shapeId="0" xr:uid="{00000000-0006-0000-0600-000002010000}">
      <text>
        <r>
          <rPr>
            <sz val="10"/>
            <color rgb="FF000000"/>
            <rFont val="Arial"/>
            <scheme val="minor"/>
          </rPr>
          <t>72061354</t>
        </r>
      </text>
    </comment>
    <comment ref="Z7" authorId="0" shapeId="0" xr:uid="{00000000-0006-0000-0600-000003010000}">
      <text>
        <r>
          <rPr>
            <sz val="10"/>
            <color rgb="FF000000"/>
            <rFont val="Arial"/>
            <scheme val="minor"/>
          </rPr>
          <t>73156561</t>
        </r>
      </text>
    </comment>
    <comment ref="AB7" authorId="0" shapeId="0" xr:uid="{00000000-0006-0000-0600-000004010000}">
      <text>
        <r>
          <rPr>
            <sz val="10"/>
            <color rgb="FF000000"/>
            <rFont val="Arial"/>
            <scheme val="minor"/>
          </rPr>
          <t>72974099</t>
        </r>
      </text>
    </comment>
    <comment ref="AC7" authorId="0" shapeId="0" xr:uid="{00000000-0006-0000-0600-000005010000}">
      <text>
        <r>
          <rPr>
            <sz val="10"/>
            <color rgb="FF000000"/>
            <rFont val="Arial"/>
            <scheme val="minor"/>
          </rPr>
          <t>74953061</t>
        </r>
      </text>
    </comment>
    <comment ref="AD7" authorId="0" shapeId="0" xr:uid="{00000000-0006-0000-0600-000006010000}">
      <text>
        <r>
          <rPr>
            <sz val="10"/>
            <color rgb="FF000000"/>
            <rFont val="Arial"/>
            <scheme val="minor"/>
          </rPr>
          <t>75451578</t>
        </r>
      </text>
    </comment>
    <comment ref="AE7" authorId="0" shapeId="0" xr:uid="{00000000-0006-0000-0600-000007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AF7" authorId="0" shapeId="0" xr:uid="{00000000-0006-0000-0600-000008010000}">
      <text>
        <r>
          <rPr>
            <sz val="10"/>
            <color rgb="FF000000"/>
            <rFont val="Arial"/>
            <scheme val="minor"/>
          </rPr>
          <t>74383569</t>
        </r>
      </text>
    </comment>
    <comment ref="AG7" authorId="0" shapeId="0" xr:uid="{00000000-0006-0000-0600-000009010000}">
      <text>
        <r>
          <rPr>
            <sz val="10"/>
            <color rgb="FF000000"/>
            <rFont val="Arial"/>
            <scheme val="minor"/>
          </rPr>
          <t>77318090</t>
        </r>
      </text>
    </comment>
    <comment ref="AH7" authorId="0" shapeId="0" xr:uid="{00000000-0006-0000-0600-00000A010000}">
      <text>
        <r>
          <rPr>
            <sz val="10"/>
            <color rgb="FF000000"/>
            <rFont val="Arial"/>
            <scheme val="minor"/>
          </rPr>
          <t>78090125</t>
        </r>
      </text>
    </comment>
    <comment ref="AI7" authorId="0" shapeId="0" xr:uid="{00000000-0006-0000-0600-00000B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AJ7" authorId="0" shapeId="0" xr:uid="{00000000-0006-0000-0600-00000C010000}">
      <text>
        <r>
          <rPr>
            <sz val="10"/>
            <color rgb="FF000000"/>
            <rFont val="Arial"/>
            <scheme val="minor"/>
          </rPr>
          <t>76741475</t>
        </r>
      </text>
    </comment>
    <comment ref="AK7" authorId="0" shapeId="0" xr:uid="{00000000-0006-0000-0600-00000D010000}">
      <text>
        <r>
          <rPr>
            <sz val="10"/>
            <color rgb="FF000000"/>
            <rFont val="Arial"/>
            <scheme val="minor"/>
          </rPr>
          <t>79755754</t>
        </r>
      </text>
    </comment>
    <comment ref="AL7" authorId="0" shapeId="0" xr:uid="{00000000-0006-0000-0600-00000E010000}">
      <text>
        <r>
          <rPr>
            <sz val="10"/>
            <color rgb="FF000000"/>
            <rFont val="Arial"/>
            <scheme val="minor"/>
          </rPr>
          <t>80268186</t>
        </r>
      </text>
    </comment>
    <comment ref="AM7" authorId="0" shapeId="0" xr:uid="{00000000-0006-0000-0600-00000F010000}">
      <text>
        <r>
          <rPr>
            <sz val="10"/>
            <color rgb="FF000000"/>
            <rFont val="Arial"/>
            <scheme val="minor"/>
          </rPr>
          <t>46824001</t>
        </r>
      </text>
    </comment>
    <comment ref="AN7" authorId="0" shapeId="0" xr:uid="{00000000-0006-0000-0600-000010010000}">
      <text>
        <r>
          <rPr>
            <sz val="10"/>
            <color rgb="FF000000"/>
            <rFont val="Arial"/>
            <scheme val="minor"/>
          </rPr>
          <t>78292356</t>
        </r>
      </text>
    </comment>
    <comment ref="AO7" authorId="0" shapeId="0" xr:uid="{00000000-0006-0000-0600-000011010000}">
      <text>
        <r>
          <rPr>
            <sz val="10"/>
            <color rgb="FF000000"/>
            <rFont val="Arial"/>
            <scheme val="minor"/>
          </rPr>
          <t>81469023</t>
        </r>
      </text>
    </comment>
    <comment ref="AP7" authorId="0" shapeId="0" xr:uid="{00000000-0006-0000-0600-000012010000}">
      <text>
        <r>
          <rPr>
            <sz val="10"/>
            <color rgb="FF000000"/>
            <rFont val="Arial"/>
            <scheme val="minor"/>
          </rPr>
          <t>82077344</t>
        </r>
      </text>
    </comment>
    <comment ref="AR7" authorId="0" shapeId="0" xr:uid="{00000000-0006-0000-0600-000013010000}">
      <text>
        <r>
          <rPr>
            <sz val="10"/>
            <color rgb="FF000000"/>
            <rFont val="Arial"/>
            <scheme val="minor"/>
          </rPr>
          <t>80273197
não há necessidade de reforço de empenho para este mês.</t>
        </r>
      </text>
    </comment>
    <comment ref="AS7" authorId="0" shapeId="0" xr:uid="{00000000-0006-0000-0600-000014010000}">
      <text>
        <r>
          <rPr>
            <sz val="10"/>
            <color rgb="FF000000"/>
            <rFont val="Arial"/>
            <scheme val="minor"/>
          </rPr>
          <t xml:space="preserve">83747495
</t>
        </r>
      </text>
    </comment>
    <comment ref="AT7" authorId="0" shapeId="0" xr:uid="{00000000-0006-0000-0600-000015010000}">
      <text>
        <r>
          <rPr>
            <sz val="10"/>
            <color rgb="FF000000"/>
            <rFont val="Arial"/>
            <scheme val="minor"/>
          </rPr>
          <t xml:space="preserve">84419981
</t>
        </r>
      </text>
    </comment>
    <comment ref="AV7" authorId="0" shapeId="0" xr:uid="{00000000-0006-0000-0600-000016010000}">
      <text>
        <r>
          <rPr>
            <sz val="10"/>
            <color rgb="FF000000"/>
            <rFont val="Arial"/>
            <scheme val="minor"/>
          </rPr>
          <t>82012591   
não há necessidade de reforço de empenho para este mês.</t>
        </r>
      </text>
    </comment>
    <comment ref="AW7" authorId="0" shapeId="0" xr:uid="{00000000-0006-0000-0600-000017010000}">
      <text>
        <r>
          <rPr>
            <sz val="10"/>
            <color rgb="FF000000"/>
            <rFont val="Arial"/>
            <scheme val="minor"/>
          </rPr>
          <t xml:space="preserve">86378517
</t>
        </r>
      </text>
    </comment>
    <comment ref="AX7" authorId="0" shapeId="0" xr:uid="{00000000-0006-0000-0600-000018010000}">
      <text>
        <r>
          <rPr>
            <sz val="10"/>
            <color rgb="FF000000"/>
            <rFont val="Arial"/>
            <scheme val="minor"/>
          </rPr>
          <t xml:space="preserve">86677043
</t>
        </r>
      </text>
    </comment>
    <comment ref="AZ7" authorId="0" shapeId="0" xr:uid="{00000000-0006-0000-0600-000019010000}">
      <text>
        <r>
          <rPr>
            <sz val="10"/>
            <color rgb="FF000000"/>
            <rFont val="Arial"/>
            <scheme val="minor"/>
          </rPr>
          <t>84762752</t>
        </r>
      </text>
    </comment>
    <comment ref="BA7" authorId="0" shapeId="0" xr:uid="{00000000-0006-0000-0600-00001A010000}">
      <text>
        <r>
          <rPr>
            <sz val="10"/>
            <color rgb="FF000000"/>
            <rFont val="Arial"/>
            <scheme val="minor"/>
          </rPr>
          <t>88339376</t>
        </r>
      </text>
    </comment>
    <comment ref="BB7" authorId="0" shapeId="0" xr:uid="{00000000-0006-0000-0600-00001B010000}">
      <text>
        <r>
          <rPr>
            <sz val="10"/>
            <color rgb="FF000000"/>
            <rFont val="Arial"/>
            <scheme val="minor"/>
          </rPr>
          <t>89005641</t>
        </r>
      </text>
    </comment>
    <comment ref="BD7" authorId="0" shapeId="0" xr:uid="{00000000-0006-0000-0600-00001C010000}">
      <text>
        <r>
          <rPr>
            <sz val="10"/>
            <color rgb="FF000000"/>
            <rFont val="Arial"/>
            <scheme val="minor"/>
          </rPr>
          <t>85135727</t>
        </r>
      </text>
    </comment>
    <comment ref="BE7" authorId="0" shapeId="0" xr:uid="{00000000-0006-0000-0600-00001D010000}">
      <text>
        <r>
          <rPr>
            <sz val="10"/>
            <color rgb="FF000000"/>
            <rFont val="Arial"/>
            <scheme val="minor"/>
          </rPr>
          <t xml:space="preserve">89585212
</t>
        </r>
      </text>
    </comment>
    <comment ref="BF7" authorId="0" shapeId="0" xr:uid="{00000000-0006-0000-0600-00001E010000}">
      <text>
        <r>
          <rPr>
            <sz val="10"/>
            <color rgb="FF000000"/>
            <rFont val="Arial"/>
            <scheme val="minor"/>
          </rPr>
          <t>89862311</t>
        </r>
      </text>
    </comment>
    <comment ref="BH7" authorId="0" shapeId="0" xr:uid="{00000000-0006-0000-0600-00001F010000}">
      <text>
        <r>
          <rPr>
            <sz val="10"/>
            <color rgb="FF000000"/>
            <rFont val="Arial"/>
            <scheme val="minor"/>
          </rPr>
          <t>85135727</t>
        </r>
      </text>
    </comment>
    <comment ref="J8" authorId="0" shapeId="0" xr:uid="{00000000-0006-0000-0600-000020010000}">
      <text>
        <r>
          <rPr>
            <sz val="10"/>
            <color rgb="FF000000"/>
            <rFont val="Arial"/>
            <scheme val="minor"/>
          </rPr>
          <t xml:space="preserve">73915610
</t>
        </r>
      </text>
    </comment>
    <comment ref="O8" authorId="0" shapeId="0" xr:uid="{00000000-0006-0000-0600-000021010000}">
      <text>
        <r>
          <rPr>
            <sz val="10"/>
            <color rgb="FF000000"/>
            <rFont val="Arial"/>
            <scheme val="minor"/>
          </rPr>
          <t>67287338</t>
        </r>
      </text>
    </comment>
    <comment ref="P8" authorId="0" shapeId="0" xr:uid="{00000000-0006-0000-0600-000022010000}">
      <text>
        <r>
          <rPr>
            <sz val="10"/>
            <color rgb="FF000000"/>
            <rFont val="Arial"/>
            <scheme val="minor"/>
          </rPr>
          <t>67654103</t>
        </r>
      </text>
    </comment>
    <comment ref="Q8" authorId="0" shapeId="0" xr:uid="{00000000-0006-0000-0600-000023010000}">
      <text>
        <r>
          <rPr>
            <sz val="10"/>
            <color rgb="FF000000"/>
            <rFont val="Arial"/>
            <scheme val="minor"/>
          </rPr>
          <t>69301163</t>
        </r>
      </text>
    </comment>
    <comment ref="R8" authorId="0" shapeId="0" xr:uid="{00000000-0006-0000-0600-000024010000}">
      <text>
        <r>
          <rPr>
            <sz val="10"/>
            <color rgb="FF000000"/>
            <rFont val="Arial"/>
            <scheme val="minor"/>
          </rPr>
          <t>70045107</t>
        </r>
      </text>
    </comment>
    <comment ref="T8" authorId="0" shapeId="0" xr:uid="{00000000-0006-0000-0600-000025010000}">
      <text>
        <r>
          <rPr>
            <sz val="10"/>
            <color rgb="FF000000"/>
            <rFont val="Arial"/>
            <scheme val="minor"/>
          </rPr>
          <t>69446164</t>
        </r>
      </text>
    </comment>
    <comment ref="U8" authorId="0" shapeId="0" xr:uid="{00000000-0006-0000-0600-000026010000}">
      <text>
        <r>
          <rPr>
            <sz val="10"/>
            <color rgb="FF000000"/>
            <rFont val="Arial"/>
            <scheme val="minor"/>
          </rPr>
          <t>70852798</t>
        </r>
      </text>
    </comment>
    <comment ref="V8" authorId="0" shapeId="0" xr:uid="{00000000-0006-0000-0600-000027010000}">
      <text>
        <r>
          <rPr>
            <sz val="10"/>
            <color rgb="FF000000"/>
            <rFont val="Arial"/>
            <scheme val="minor"/>
          </rPr>
          <t>71635922</t>
        </r>
      </text>
    </comment>
    <comment ref="W8" authorId="0" shapeId="0" xr:uid="{00000000-0006-0000-0600-000028010000}">
      <text>
        <r>
          <rPr>
            <sz val="10"/>
            <color rgb="FF000000"/>
            <rFont val="Arial"/>
            <scheme val="minor"/>
          </rPr>
          <t>67287338</t>
        </r>
      </text>
    </comment>
    <comment ref="X8" authorId="0" shapeId="0" xr:uid="{00000000-0006-0000-0600-000029010000}">
      <text>
        <r>
          <rPr>
            <sz val="10"/>
            <color rgb="FF000000"/>
            <rFont val="Arial"/>
            <scheme val="minor"/>
          </rPr>
          <t>70302594</t>
        </r>
      </text>
    </comment>
    <comment ref="Y8" authorId="0" shapeId="0" xr:uid="{00000000-0006-0000-0600-00002A010000}">
      <text>
        <r>
          <rPr>
            <sz val="10"/>
            <color rgb="FF000000"/>
            <rFont val="Arial"/>
            <scheme val="minor"/>
          </rPr>
          <t>72064517</t>
        </r>
      </text>
    </comment>
    <comment ref="Z8" authorId="0" shapeId="0" xr:uid="{00000000-0006-0000-0600-00002B010000}">
      <text>
        <r>
          <rPr>
            <sz val="10"/>
            <color rgb="FF000000"/>
            <rFont val="Arial"/>
            <scheme val="minor"/>
          </rPr>
          <t>73157312</t>
        </r>
      </text>
    </comment>
    <comment ref="AA8" authorId="0" shapeId="0" xr:uid="{00000000-0006-0000-0600-00002C010000}">
      <text>
        <r>
          <rPr>
            <sz val="10"/>
            <color rgb="FF000000"/>
            <rFont val="Arial"/>
            <scheme val="minor"/>
          </rPr>
          <t>67287338</t>
        </r>
      </text>
    </comment>
    <comment ref="AB8" authorId="0" shapeId="0" xr:uid="{00000000-0006-0000-0600-00002D010000}">
      <text>
        <r>
          <rPr>
            <sz val="10"/>
            <color rgb="FF000000"/>
            <rFont val="Arial"/>
            <scheme val="minor"/>
          </rPr>
          <t>72740231</t>
        </r>
      </text>
    </comment>
    <comment ref="AC8" authorId="0" shapeId="0" xr:uid="{00000000-0006-0000-0600-00002E010000}">
      <text>
        <r>
          <rPr>
            <sz val="10"/>
            <color rgb="FF000000"/>
            <rFont val="Arial"/>
            <scheme val="minor"/>
          </rPr>
          <t>75209275</t>
        </r>
      </text>
    </comment>
    <comment ref="AD8" authorId="0" shapeId="0" xr:uid="{00000000-0006-0000-0600-00002F010000}">
      <text>
        <r>
          <rPr>
            <sz val="10"/>
            <color rgb="FF000000"/>
            <rFont val="Arial"/>
            <scheme val="minor"/>
          </rPr>
          <t>75942369</t>
        </r>
      </text>
    </comment>
    <comment ref="AE8" authorId="0" shapeId="0" xr:uid="{00000000-0006-0000-0600-000030010000}">
      <text>
        <r>
          <rPr>
            <sz val="10"/>
            <color rgb="FF000000"/>
            <rFont val="Arial"/>
            <scheme val="minor"/>
          </rPr>
          <t xml:space="preserve">74675429
10 dias do valor de R$ 21.149,41
20 dias do valor de R$ 22.206,88
</t>
        </r>
      </text>
    </comment>
    <comment ref="AF8" authorId="0" shapeId="0" xr:uid="{00000000-0006-0000-0600-000031010000}">
      <text>
        <r>
          <rPr>
            <sz val="10"/>
            <color rgb="FF000000"/>
            <rFont val="Arial"/>
            <scheme val="minor"/>
          </rPr>
          <t>74784447</t>
        </r>
      </text>
    </comment>
    <comment ref="AG8" authorId="0" shapeId="0" xr:uid="{00000000-0006-0000-0600-000032010000}">
      <text>
        <r>
          <rPr>
            <sz val="10"/>
            <color rgb="FF000000"/>
            <rFont val="Arial"/>
            <scheme val="minor"/>
          </rPr>
          <t>77303585</t>
        </r>
      </text>
    </comment>
    <comment ref="AH8" authorId="0" shapeId="0" xr:uid="{00000000-0006-0000-0600-000033010000}">
      <text>
        <r>
          <rPr>
            <sz val="10"/>
            <color rgb="FF000000"/>
            <rFont val="Arial"/>
            <scheme val="minor"/>
          </rPr>
          <t>78093082</t>
        </r>
      </text>
    </comment>
    <comment ref="AI8" authorId="0" shapeId="0" xr:uid="{00000000-0006-0000-0600-000034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J8" authorId="0" shapeId="0" xr:uid="{00000000-0006-0000-0600-000035010000}">
      <text>
        <r>
          <rPr>
            <sz val="10"/>
            <color rgb="FF000000"/>
            <rFont val="Arial"/>
            <scheme val="minor"/>
          </rPr>
          <t>76660818</t>
        </r>
      </text>
    </comment>
    <comment ref="AK8" authorId="0" shapeId="0" xr:uid="{00000000-0006-0000-0600-000036010000}">
      <text>
        <r>
          <rPr>
            <sz val="10"/>
            <color rgb="FF000000"/>
            <rFont val="Arial"/>
            <scheme val="minor"/>
          </rPr>
          <t>79747314</t>
        </r>
      </text>
    </comment>
    <comment ref="AL8" authorId="0" shapeId="0" xr:uid="{00000000-0006-0000-0600-000037010000}">
      <text>
        <r>
          <rPr>
            <sz val="10"/>
            <color rgb="FF000000"/>
            <rFont val="Arial"/>
            <scheme val="minor"/>
          </rPr>
          <t>81060464</t>
        </r>
      </text>
    </comment>
    <comment ref="AM8" authorId="0" shapeId="0" xr:uid="{00000000-0006-0000-0600-000038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N8" authorId="0" shapeId="0" xr:uid="{00000000-0006-0000-0600-000039010000}">
      <text>
        <r>
          <rPr>
            <sz val="10"/>
            <color rgb="FF000000"/>
            <rFont val="Arial"/>
            <scheme val="minor"/>
          </rPr>
          <t>78464290</t>
        </r>
      </text>
    </comment>
    <comment ref="AO8" authorId="0" shapeId="0" xr:uid="{00000000-0006-0000-0600-00003A010000}">
      <text>
        <r>
          <rPr>
            <sz val="10"/>
            <color rgb="FF000000"/>
            <rFont val="Arial"/>
            <scheme val="minor"/>
          </rPr>
          <t>81891122</t>
        </r>
      </text>
    </comment>
    <comment ref="AP8" authorId="0" shapeId="0" xr:uid="{00000000-0006-0000-0600-00003B010000}">
      <text>
        <r>
          <rPr>
            <sz val="10"/>
            <color rgb="FF000000"/>
            <rFont val="Arial"/>
            <scheme val="minor"/>
          </rPr>
          <t>82172375</t>
        </r>
      </text>
    </comment>
    <comment ref="AQ8" authorId="0" shapeId="0" xr:uid="{00000000-0006-0000-0600-00003C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R8" authorId="0" shapeId="0" xr:uid="{00000000-0006-0000-0600-00003D010000}">
      <text>
        <r>
          <rPr>
            <sz val="10"/>
            <color rgb="FF000000"/>
            <rFont val="Arial"/>
            <scheme val="minor"/>
          </rPr>
          <t>80450369</t>
        </r>
      </text>
    </comment>
    <comment ref="AS8" authorId="0" shapeId="0" xr:uid="{00000000-0006-0000-0600-00003E010000}">
      <text>
        <r>
          <rPr>
            <sz val="10"/>
            <color rgb="FF000000"/>
            <rFont val="Arial"/>
            <scheme val="minor"/>
          </rPr>
          <t>60226507</t>
        </r>
      </text>
    </comment>
    <comment ref="AT8" authorId="0" shapeId="0" xr:uid="{00000000-0006-0000-0600-00003F010000}">
      <text>
        <r>
          <rPr>
            <sz val="10"/>
            <color rgb="FF000000"/>
            <rFont val="Arial"/>
            <scheme val="minor"/>
          </rPr>
          <t>60904320</t>
        </r>
      </text>
    </comment>
    <comment ref="AU8" authorId="0" shapeId="0" xr:uid="{00000000-0006-0000-0600-000040010000}">
      <text>
        <r>
          <rPr>
            <sz val="10"/>
            <color rgb="FF000000"/>
            <rFont val="Arial"/>
            <scheme val="minor"/>
          </rPr>
          <t xml:space="preserve">74675429
</t>
        </r>
      </text>
    </comment>
    <comment ref="AV8" authorId="0" shapeId="0" xr:uid="{00000000-0006-0000-0600-000041010000}">
      <text>
        <r>
          <rPr>
            <sz val="10"/>
            <color rgb="FF000000"/>
            <rFont val="Arial"/>
            <scheme val="minor"/>
          </rPr>
          <t xml:space="preserve">82649581
</t>
        </r>
      </text>
    </comment>
    <comment ref="AW8" authorId="0" shapeId="0" xr:uid="{00000000-0006-0000-0600-000042010000}">
      <text>
        <r>
          <rPr>
            <sz val="10"/>
            <color rgb="FF000000"/>
            <rFont val="Arial"/>
            <scheme val="minor"/>
          </rPr>
          <t>86409422</t>
        </r>
      </text>
    </comment>
    <comment ref="AX8" authorId="0" shapeId="0" xr:uid="{00000000-0006-0000-0600-000043010000}">
      <text>
        <r>
          <rPr>
            <sz val="10"/>
            <color rgb="FF000000"/>
            <rFont val="Arial"/>
            <scheme val="minor"/>
          </rPr>
          <t>86842316</t>
        </r>
      </text>
    </comment>
    <comment ref="AY8" authorId="0" shapeId="0" xr:uid="{00000000-0006-0000-0600-000044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AZ8" authorId="0" shapeId="0" xr:uid="{00000000-0006-0000-0600-000045010000}">
      <text>
        <r>
          <rPr>
            <sz val="10"/>
            <color rgb="FF000000"/>
            <rFont val="Arial"/>
            <scheme val="minor"/>
          </rPr>
          <t>84763092</t>
        </r>
      </text>
    </comment>
    <comment ref="BA8" authorId="0" shapeId="0" xr:uid="{00000000-0006-0000-0600-000046010000}">
      <text>
        <r>
          <rPr>
            <sz val="10"/>
            <color rgb="FF000000"/>
            <rFont val="Arial"/>
            <scheme val="minor"/>
          </rPr>
          <t>88866125</t>
        </r>
      </text>
    </comment>
    <comment ref="BB8" authorId="0" shapeId="0" xr:uid="{00000000-0006-0000-0600-000047010000}">
      <text>
        <r>
          <rPr>
            <sz val="10"/>
            <color rgb="FF000000"/>
            <rFont val="Arial"/>
            <scheme val="minor"/>
          </rPr>
          <t>89649354</t>
        </r>
      </text>
    </comment>
    <comment ref="BC8" authorId="0" shapeId="0" xr:uid="{00000000-0006-0000-0600-000048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BD8" authorId="0" shapeId="0" xr:uid="{00000000-0006-0000-0600-000049010000}">
      <text>
        <r>
          <rPr>
            <sz val="10"/>
            <color rgb="FF000000"/>
            <rFont val="Arial"/>
            <scheme val="minor"/>
          </rPr>
          <t>84763092</t>
        </r>
      </text>
    </comment>
    <comment ref="BG8" authorId="0" shapeId="0" xr:uid="{00000000-0006-0000-0600-00004A010000}">
      <text>
        <r>
          <rPr>
            <sz val="10"/>
            <color rgb="FF000000"/>
            <rFont val="Arial"/>
            <scheme val="minor"/>
          </rPr>
          <t>74675429</t>
        </r>
      </text>
    </comment>
    <comment ref="BH8" authorId="0" shapeId="0" xr:uid="{00000000-0006-0000-0600-00004B010000}">
      <text>
        <r>
          <rPr>
            <sz val="10"/>
            <color rgb="FF000000"/>
            <rFont val="Arial"/>
            <scheme val="minor"/>
          </rPr>
          <t>84763092</t>
        </r>
      </text>
    </comment>
    <comment ref="D9" authorId="0" shapeId="0" xr:uid="{00000000-0006-0000-0600-00004C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E9" authorId="0" shapeId="0" xr:uid="{00000000-0006-0000-0600-00004D010000}">
      <text>
        <r>
          <rPr>
            <sz val="10"/>
            <color rgb="FF000000"/>
            <rFont val="Arial"/>
            <scheme val="minor"/>
          </rPr>
          <t>55507933</t>
        </r>
      </text>
    </comment>
    <comment ref="F9" authorId="0" shapeId="0" xr:uid="{00000000-0006-0000-0600-00004E010000}">
      <text>
        <r>
          <rPr>
            <sz val="10"/>
            <color rgb="FF000000"/>
            <rFont val="Arial"/>
            <scheme val="minor"/>
          </rPr>
          <t>48754206</t>
        </r>
      </text>
    </comment>
    <comment ref="G9" authorId="0" shapeId="0" xr:uid="{00000000-0006-0000-0600-00004F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H9" authorId="0" shapeId="0" xr:uid="{00000000-0006-0000-0600-000050010000}">
      <text>
        <r>
          <rPr>
            <sz val="10"/>
            <color rgb="FF000000"/>
            <rFont val="Arial"/>
            <scheme val="minor"/>
          </rPr>
          <t>CONTRATO DE 12 MESES - NÃO SERÁ RENOVADO</t>
        </r>
      </text>
    </comment>
    <comment ref="I9" authorId="0" shapeId="0" xr:uid="{00000000-0006-0000-0600-000051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J9" authorId="0" shapeId="0" xr:uid="{00000000-0006-0000-0600-000052010000}">
      <text>
        <r>
          <rPr>
            <sz val="10"/>
            <color rgb="FF000000"/>
            <rFont val="Arial"/>
            <scheme val="minor"/>
          </rPr>
          <t>47860490</t>
        </r>
      </text>
    </comment>
    <comment ref="O9" authorId="0" shapeId="0" xr:uid="{00000000-0006-0000-0600-000053010000}">
      <text>
        <r>
          <rPr>
            <sz val="10"/>
            <color rgb="FF000000"/>
            <rFont val="Arial"/>
            <scheme val="minor"/>
          </rPr>
          <t>67451375</t>
        </r>
      </text>
    </comment>
    <comment ref="P9" authorId="0" shapeId="0" xr:uid="{00000000-0006-0000-0600-000054010000}">
      <text>
        <r>
          <rPr>
            <sz val="10"/>
            <color rgb="FF000000"/>
            <rFont val="Arial"/>
            <scheme val="minor"/>
          </rPr>
          <t>67627071</t>
        </r>
      </text>
    </comment>
    <comment ref="Q9" authorId="0" shapeId="0" xr:uid="{00000000-0006-0000-0600-000055010000}">
      <text>
        <r>
          <rPr>
            <sz val="10"/>
            <color rgb="FF000000"/>
            <rFont val="Arial"/>
            <scheme val="minor"/>
          </rPr>
          <t>69770042</t>
        </r>
      </text>
    </comment>
    <comment ref="R9" authorId="0" shapeId="0" xr:uid="{00000000-0006-0000-0600-000056010000}">
      <text>
        <r>
          <rPr>
            <sz val="10"/>
            <color rgb="FF000000"/>
            <rFont val="Arial"/>
            <scheme val="minor"/>
          </rPr>
          <t>70662653</t>
        </r>
      </text>
    </comment>
    <comment ref="S9" authorId="0" shapeId="0" xr:uid="{00000000-0006-0000-0600-000057010000}">
      <text>
        <r>
          <rPr>
            <sz val="10"/>
            <color rgb="FF000000"/>
            <rFont val="Arial"/>
            <scheme val="minor"/>
          </rPr>
          <t>67451375</t>
        </r>
      </text>
    </comment>
    <comment ref="T9" authorId="0" shapeId="0" xr:uid="{00000000-0006-0000-0600-000058010000}">
      <text>
        <r>
          <rPr>
            <sz val="10"/>
            <color rgb="FF000000"/>
            <rFont val="Arial"/>
            <scheme val="minor"/>
          </rPr>
          <t>69449686</t>
        </r>
      </text>
    </comment>
    <comment ref="U9" authorId="0" shapeId="0" xr:uid="{00000000-0006-0000-0600-000059010000}">
      <text>
        <r>
          <rPr>
            <sz val="10"/>
            <color rgb="FF000000"/>
            <rFont val="Arial"/>
            <scheme val="minor"/>
          </rPr>
          <t>70849358</t>
        </r>
      </text>
    </comment>
    <comment ref="V9" authorId="0" shapeId="0" xr:uid="{00000000-0006-0000-0600-00005A010000}">
      <text>
        <r>
          <rPr>
            <sz val="10"/>
            <color rgb="FF000000"/>
            <rFont val="Arial"/>
            <scheme val="minor"/>
          </rPr>
          <t>72124256</t>
        </r>
      </text>
    </comment>
    <comment ref="W9" authorId="0" shapeId="0" xr:uid="{00000000-0006-0000-0600-00005B010000}">
      <text>
        <r>
          <rPr>
            <sz val="10"/>
            <color rgb="FF000000"/>
            <rFont val="Arial"/>
            <scheme val="minor"/>
          </rPr>
          <t>17 dias com o valor de R$ 2.671,18
13 dias com o valor de R$ 2.804,74
67451375</t>
        </r>
      </text>
    </comment>
    <comment ref="X9" authorId="0" shapeId="0" xr:uid="{00000000-0006-0000-0600-00005C010000}">
      <text>
        <r>
          <rPr>
            <sz val="10"/>
            <color rgb="FF000000"/>
            <rFont val="Arial"/>
            <scheme val="minor"/>
          </rPr>
          <t>70122348</t>
        </r>
      </text>
    </comment>
    <comment ref="Y9" authorId="0" shapeId="0" xr:uid="{00000000-0006-0000-0600-00005D010000}">
      <text>
        <r>
          <rPr>
            <sz val="10"/>
            <color rgb="FF000000"/>
            <rFont val="Arial"/>
            <scheme val="minor"/>
          </rPr>
          <t>72069199</t>
        </r>
      </text>
    </comment>
    <comment ref="Z9" authorId="0" shapeId="0" xr:uid="{00000000-0006-0000-0600-00005E010000}">
      <text>
        <r>
          <rPr>
            <sz val="10"/>
            <color rgb="FF000000"/>
            <rFont val="Arial"/>
            <scheme val="minor"/>
          </rPr>
          <t>72843084</t>
        </r>
      </text>
    </comment>
    <comment ref="D10" authorId="0" shapeId="0" xr:uid="{00000000-0006-0000-0600-00005F010000}">
      <text>
        <r>
          <rPr>
            <sz val="10"/>
            <color rgb="FF000000"/>
            <rFont val="Arial"/>
            <scheme val="minor"/>
          </rPr>
          <t>40803558</t>
        </r>
      </text>
    </comment>
    <comment ref="E10" authorId="0" shapeId="0" xr:uid="{00000000-0006-0000-0600-000060010000}">
      <text>
        <r>
          <rPr>
            <sz val="10"/>
            <color rgb="FF000000"/>
            <rFont val="Arial"/>
            <scheme val="minor"/>
          </rPr>
          <t>40592484</t>
        </r>
      </text>
    </comment>
    <comment ref="F10" authorId="0" shapeId="0" xr:uid="{00000000-0006-0000-0600-000061010000}">
      <text>
        <r>
          <rPr>
            <sz val="10"/>
            <color rgb="FF000000"/>
            <rFont val="Arial"/>
            <scheme val="minor"/>
          </rPr>
          <t>41108323</t>
        </r>
      </text>
    </comment>
    <comment ref="G10" authorId="0" shapeId="0" xr:uid="{00000000-0006-0000-0600-000062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H10" authorId="0" shapeId="0" xr:uid="{00000000-0006-0000-0600-000063010000}">
      <text>
        <r>
          <rPr>
            <sz val="10"/>
            <color rgb="FF000000"/>
            <rFont val="Arial"/>
            <scheme val="minor"/>
          </rPr>
          <t xml:space="preserve">CONTRATO DE 12 MESES
</t>
        </r>
      </text>
    </comment>
    <comment ref="I10" authorId="0" shapeId="0" xr:uid="{00000000-0006-0000-0600-000064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J10" authorId="0" shapeId="0" xr:uid="{00000000-0006-0000-0600-000065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M10" authorId="0" shapeId="0" xr:uid="{00000000-0006-0000-0600-000066010000}">
      <text>
        <r>
          <rPr>
            <sz val="10"/>
            <color rgb="FF000000"/>
            <rFont val="Arial"/>
            <scheme val="minor"/>
          </rPr>
          <t>69945620</t>
        </r>
      </text>
    </comment>
    <comment ref="O10" authorId="0" shapeId="0" xr:uid="{00000000-0006-0000-0600-000067010000}">
      <text>
        <r>
          <rPr>
            <sz val="10"/>
            <color rgb="FF000000"/>
            <rFont val="Arial"/>
            <scheme val="minor"/>
          </rPr>
          <t>67301252</t>
        </r>
      </text>
    </comment>
    <comment ref="P10" authorId="0" shapeId="0" xr:uid="{00000000-0006-0000-0600-000068010000}">
      <text>
        <r>
          <rPr>
            <sz val="10"/>
            <color rgb="FF000000"/>
            <rFont val="Arial"/>
            <scheme val="minor"/>
          </rPr>
          <t>67552030</t>
        </r>
      </text>
    </comment>
    <comment ref="Q10" authorId="0" shapeId="0" xr:uid="{00000000-0006-0000-0600-000069010000}">
      <text>
        <r>
          <rPr>
            <sz val="10"/>
            <color rgb="FF000000"/>
            <rFont val="Arial"/>
            <scheme val="minor"/>
          </rPr>
          <t>67854400</t>
        </r>
      </text>
    </comment>
    <comment ref="R10" authorId="0" shapeId="0" xr:uid="{00000000-0006-0000-0600-00006A010000}">
      <text>
        <r>
          <rPr>
            <sz val="10"/>
            <color rgb="FF000000"/>
            <rFont val="Arial"/>
            <scheme val="minor"/>
          </rPr>
          <t>69897376</t>
        </r>
      </text>
    </comment>
    <comment ref="S10" authorId="0" shapeId="0" xr:uid="{00000000-0006-0000-0600-00006B010000}">
      <text>
        <r>
          <rPr>
            <sz val="10"/>
            <color rgb="FF000000"/>
            <rFont val="Arial"/>
            <scheme val="minor"/>
          </rPr>
          <t>69897376</t>
        </r>
      </text>
    </comment>
    <comment ref="T10" authorId="0" shapeId="0" xr:uid="{00000000-0006-0000-0600-00006C010000}">
      <text>
        <r>
          <rPr>
            <sz val="10"/>
            <color rgb="FF000000"/>
            <rFont val="Arial"/>
            <scheme val="minor"/>
          </rPr>
          <t xml:space="preserve">69092268 (R$49722,48) e 67990376 (ANULAÇÃO R$ 21659,31)
</t>
        </r>
      </text>
    </comment>
    <comment ref="U10" authorId="0" shapeId="0" xr:uid="{00000000-0006-0000-0600-00006D010000}">
      <text>
        <r>
          <rPr>
            <sz val="10"/>
            <color rgb="FF000000"/>
            <rFont val="Arial"/>
            <scheme val="minor"/>
          </rPr>
          <t>69140872</t>
        </r>
      </text>
    </comment>
    <comment ref="V10" authorId="0" shapeId="0" xr:uid="{00000000-0006-0000-0600-00006E010000}">
      <text>
        <r>
          <rPr>
            <sz val="10"/>
            <color rgb="FF000000"/>
            <rFont val="Arial"/>
            <scheme val="minor"/>
          </rPr>
          <t>70032393</t>
        </r>
      </text>
    </comment>
    <comment ref="W10" authorId="0" shapeId="0" xr:uid="{00000000-0006-0000-0600-00006F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X10" authorId="0" shapeId="0" xr:uid="{00000000-0006-0000-0600-000070010000}">
      <text>
        <r>
          <rPr>
            <sz val="10"/>
            <color rgb="FF000000"/>
            <rFont val="Arial"/>
            <scheme val="minor"/>
          </rPr>
          <t>70118435</t>
        </r>
      </text>
    </comment>
    <comment ref="Y10" authorId="0" shapeId="0" xr:uid="{00000000-0006-0000-0600-000071010000}">
      <text>
        <r>
          <rPr>
            <sz val="10"/>
            <color rgb="FF000000"/>
            <rFont val="Arial"/>
            <scheme val="minor"/>
          </rPr>
          <t>70977024</t>
        </r>
      </text>
    </comment>
    <comment ref="Z10" authorId="0" shapeId="0" xr:uid="{00000000-0006-0000-0600-000072010000}">
      <text>
        <r>
          <rPr>
            <sz val="10"/>
            <color rgb="FF000000"/>
            <rFont val="Arial"/>
            <scheme val="minor"/>
          </rPr>
          <t>71628073</t>
        </r>
      </text>
    </comment>
    <comment ref="AA10" authorId="0" shapeId="0" xr:uid="{00000000-0006-0000-0600-000073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B10" authorId="0" shapeId="0" xr:uid="{00000000-0006-0000-0600-000074010000}">
      <text>
        <r>
          <rPr>
            <sz val="10"/>
            <color rgb="FF000000"/>
            <rFont val="Arial"/>
            <scheme val="minor"/>
          </rPr>
          <t>72985559</t>
        </r>
      </text>
    </comment>
    <comment ref="AC10" authorId="0" shapeId="0" xr:uid="{00000000-0006-0000-0600-000075010000}">
      <text>
        <r>
          <rPr>
            <sz val="10"/>
            <color rgb="FF000000"/>
            <rFont val="Arial"/>
            <scheme val="minor"/>
          </rPr>
          <t>72763239</t>
        </r>
      </text>
    </comment>
    <comment ref="AD10" authorId="0" shapeId="0" xr:uid="{00000000-0006-0000-0600-000076010000}">
      <text>
        <r>
          <rPr>
            <sz val="10"/>
            <color rgb="FF000000"/>
            <rFont val="Arial"/>
            <scheme val="minor"/>
          </rPr>
          <t>74028137</t>
        </r>
      </text>
    </comment>
    <comment ref="AE10" authorId="0" shapeId="0" xr:uid="{00000000-0006-0000-0600-000077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G10" authorId="0" shapeId="0" xr:uid="{00000000-0006-0000-0600-000078010000}">
      <text>
        <r>
          <rPr>
            <sz val="10"/>
            <color rgb="FF000000"/>
            <rFont val="Arial"/>
            <scheme val="minor"/>
          </rPr>
          <t>75181172</t>
        </r>
      </text>
    </comment>
    <comment ref="AH10" authorId="0" shapeId="0" xr:uid="{00000000-0006-0000-0600-000079010000}">
      <text>
        <r>
          <rPr>
            <sz val="10"/>
            <color rgb="FF000000"/>
            <rFont val="Arial"/>
            <scheme val="minor"/>
          </rPr>
          <t>75942167</t>
        </r>
      </text>
    </comment>
    <comment ref="AI10" authorId="0" shapeId="0" xr:uid="{00000000-0006-0000-0600-00007A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J10" authorId="0" shapeId="0" xr:uid="{00000000-0006-0000-0600-00007B010000}">
      <text>
        <r>
          <rPr>
            <sz val="10"/>
            <color rgb="FF000000"/>
            <rFont val="Arial"/>
            <scheme val="minor"/>
          </rPr>
          <t>76431421</t>
        </r>
      </text>
    </comment>
    <comment ref="AK10" authorId="0" shapeId="0" xr:uid="{00000000-0006-0000-0600-00007C010000}">
      <text>
        <r>
          <rPr>
            <sz val="10"/>
            <color rgb="FF000000"/>
            <rFont val="Arial"/>
            <scheme val="minor"/>
          </rPr>
          <t>77258209</t>
        </r>
      </text>
    </comment>
    <comment ref="AL10" authorId="0" shapeId="0" xr:uid="{00000000-0006-0000-0600-00007D010000}">
      <text>
        <r>
          <rPr>
            <sz val="10"/>
            <color rgb="FF000000"/>
            <rFont val="Arial"/>
            <scheme val="minor"/>
          </rPr>
          <t>78088438</t>
        </r>
      </text>
    </comment>
    <comment ref="AM10" authorId="0" shapeId="0" xr:uid="{00000000-0006-0000-0600-00007E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N10" authorId="0" shapeId="0" xr:uid="{00000000-0006-0000-0600-00007F010000}">
      <text>
        <r>
          <rPr>
            <sz val="10"/>
            <color rgb="FF000000"/>
            <rFont val="Arial"/>
            <scheme val="minor"/>
          </rPr>
          <t>78289315</t>
        </r>
      </text>
    </comment>
    <comment ref="AO10" authorId="0" shapeId="0" xr:uid="{00000000-0006-0000-0600-000080010000}">
      <text>
        <r>
          <rPr>
            <sz val="10"/>
            <color rgb="FF000000"/>
            <rFont val="Arial"/>
            <scheme val="minor"/>
          </rPr>
          <t>77258209</t>
        </r>
      </text>
    </comment>
    <comment ref="AP10" authorId="0" shapeId="0" xr:uid="{00000000-0006-0000-0600-000081010000}">
      <text>
        <r>
          <rPr>
            <sz val="10"/>
            <color rgb="FF000000"/>
            <rFont val="Arial"/>
            <scheme val="minor"/>
          </rPr>
          <t>78088438</t>
        </r>
      </text>
    </comment>
    <comment ref="AR10" authorId="0" shapeId="0" xr:uid="{00000000-0006-0000-0600-000082010000}">
      <text>
        <r>
          <rPr>
            <sz val="10"/>
            <color rgb="FF000000"/>
            <rFont val="Arial"/>
            <scheme val="minor"/>
          </rPr>
          <t>79828837 - não há necessidade de reforço de empenho para o mês de agosto.</t>
        </r>
      </text>
    </comment>
    <comment ref="AS10" authorId="0" shapeId="0" xr:uid="{00000000-0006-0000-0600-000083010000}">
      <text>
        <r>
          <rPr>
            <sz val="10"/>
            <color rgb="FF000000"/>
            <rFont val="Arial"/>
            <scheme val="minor"/>
          </rPr>
          <t>81909971</t>
        </r>
      </text>
    </comment>
    <comment ref="AT10" authorId="0" shapeId="0" xr:uid="{00000000-0006-0000-0600-000084010000}">
      <text>
        <r>
          <rPr>
            <sz val="10"/>
            <color rgb="FF000000"/>
            <rFont val="Arial"/>
            <scheme val="minor"/>
          </rPr>
          <t>82801716</t>
        </r>
      </text>
    </comment>
    <comment ref="AV10" authorId="0" shapeId="0" xr:uid="{00000000-0006-0000-0600-000085010000}">
      <text>
        <r>
          <rPr>
            <sz val="10"/>
            <color rgb="FF000000"/>
            <rFont val="Arial"/>
            <scheme val="minor"/>
          </rPr>
          <t>82779255</t>
        </r>
      </text>
    </comment>
    <comment ref="AW10" authorId="0" shapeId="0" xr:uid="{00000000-0006-0000-0600-000086010000}">
      <text>
        <r>
          <rPr>
            <sz val="10"/>
            <color rgb="FF000000"/>
            <rFont val="Arial"/>
            <scheme val="minor"/>
          </rPr>
          <t>83894949</t>
        </r>
      </text>
    </comment>
    <comment ref="AX10" authorId="0" shapeId="0" xr:uid="{00000000-0006-0000-0600-000087010000}">
      <text>
        <r>
          <rPr>
            <sz val="10"/>
            <color rgb="FF000000"/>
            <rFont val="Arial"/>
            <scheme val="minor"/>
          </rPr>
          <t>aguardando inclusão no processo</t>
        </r>
      </text>
    </comment>
    <comment ref="AY10" authorId="0" shapeId="0" xr:uid="{00000000-0006-0000-0600-000088010000}">
      <text>
        <r>
          <rPr>
            <sz val="10"/>
            <color rgb="FF000000"/>
            <rFont val="Arial"/>
            <scheme val="minor"/>
          </rPr>
          <t>84731884</t>
        </r>
      </text>
    </comment>
    <comment ref="AZ10" authorId="0" shapeId="0" xr:uid="{00000000-0006-0000-0600-000089010000}">
      <text>
        <r>
          <rPr>
            <sz val="10"/>
            <color rgb="FF000000"/>
            <rFont val="Arial"/>
            <scheme val="minor"/>
          </rPr>
          <t xml:space="preserve">85109419
</t>
        </r>
      </text>
    </comment>
    <comment ref="BA10" authorId="0" shapeId="0" xr:uid="{00000000-0006-0000-0600-00008A010000}">
      <text>
        <r>
          <rPr>
            <sz val="10"/>
            <color rgb="FF000000"/>
            <rFont val="Arial"/>
            <scheme val="minor"/>
          </rPr>
          <t xml:space="preserve">86785090
</t>
        </r>
      </text>
    </comment>
    <comment ref="BB10" authorId="0" shapeId="0" xr:uid="{00000000-0006-0000-0600-00008B010000}">
      <text>
        <r>
          <rPr>
            <sz val="10"/>
            <color rgb="FF000000"/>
            <rFont val="Arial"/>
            <scheme val="minor"/>
          </rPr>
          <t xml:space="preserve">87042328
</t>
        </r>
      </text>
    </comment>
    <comment ref="AY11" authorId="0" shapeId="0" xr:uid="{00000000-0006-0000-0600-00008C010000}">
      <text>
        <r>
          <rPr>
            <sz val="10"/>
            <color rgb="FF000000"/>
            <rFont val="Arial"/>
            <scheme val="minor"/>
          </rPr>
          <t>81264957</t>
        </r>
      </text>
    </comment>
    <comment ref="AZ11" authorId="0" shapeId="0" xr:uid="{00000000-0006-0000-0600-00008D010000}">
      <text>
        <r>
          <rPr>
            <sz val="10"/>
            <color rgb="FF000000"/>
            <rFont val="Arial"/>
            <scheme val="minor"/>
          </rPr>
          <t>85111971
Outubro:  R$ 62.197,33;
Novembro: R$ 109.760,00; e
Dezembro: R$ 109.760,00.</t>
        </r>
      </text>
    </comment>
    <comment ref="BA11" authorId="0" shapeId="0" xr:uid="{00000000-0006-0000-0600-00008E010000}">
      <text>
        <r>
          <rPr>
            <sz val="10"/>
            <color rgb="FF000000"/>
            <rFont val="Arial"/>
            <scheme val="minor"/>
          </rPr>
          <t>30.236,76</t>
        </r>
      </text>
    </comment>
    <comment ref="BB11" authorId="0" shapeId="0" xr:uid="{00000000-0006-0000-0600-00008F010000}">
      <text>
        <r>
          <rPr>
            <sz val="10"/>
            <color rgb="FF000000"/>
            <rFont val="Arial"/>
            <scheme val="minor"/>
          </rPr>
          <t>87358820</t>
        </r>
      </text>
    </comment>
    <comment ref="BC11" authorId="0" shapeId="0" xr:uid="{00000000-0006-0000-0600-000090010000}">
      <text>
        <r>
          <rPr>
            <sz val="10"/>
            <color rgb="FF000000"/>
            <rFont val="Arial"/>
            <scheme val="minor"/>
          </rPr>
          <t>88128321</t>
        </r>
      </text>
    </comment>
    <comment ref="BE11" authorId="0" shapeId="0" xr:uid="{00000000-0006-0000-0600-000091010000}">
      <text>
        <r>
          <rPr>
            <sz val="10"/>
            <color rgb="FF000000"/>
            <rFont val="Arial"/>
            <scheme val="minor"/>
          </rPr>
          <t>30.236,76</t>
        </r>
      </text>
    </comment>
    <comment ref="BF11" authorId="0" shapeId="0" xr:uid="{00000000-0006-0000-0600-000092010000}">
      <text>
        <r>
          <rPr>
            <sz val="10"/>
            <color rgb="FF000000"/>
            <rFont val="Arial"/>
            <scheme val="minor"/>
          </rPr>
          <t>88488341</t>
        </r>
      </text>
    </comment>
    <comment ref="BG11" authorId="0" shapeId="0" xr:uid="{00000000-0006-0000-0600-000093010000}">
      <text>
        <r>
          <rPr>
            <sz val="10"/>
            <color rgb="FF000000"/>
            <rFont val="Arial"/>
            <scheme val="minor"/>
          </rPr>
          <t>81264957</t>
        </r>
      </text>
    </comment>
    <comment ref="BI11" authorId="0" shapeId="0" xr:uid="{00000000-0006-0000-0600-000094010000}">
      <text>
        <r>
          <rPr>
            <sz val="10"/>
            <color rgb="FF000000"/>
            <rFont val="Arial"/>
            <scheme val="minor"/>
          </rPr>
          <t xml:space="preserve">89862720
</t>
        </r>
      </text>
    </comment>
    <comment ref="B12" authorId="0" shapeId="0" xr:uid="{00000000-0006-0000-0600-000095010000}">
      <text>
        <r>
          <rPr>
            <sz val="10"/>
            <color rgb="FF000000"/>
            <rFont val="Arial"/>
            <scheme val="minor"/>
          </rPr>
          <t xml:space="preserve">2024NE00017 ANULAR 100,29, CONFORME SALDO DO SIAFE
</t>
        </r>
      </text>
    </comment>
    <comment ref="D12" authorId="0" shapeId="0" xr:uid="{00000000-0006-0000-0600-000096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E12" authorId="0" shapeId="0" xr:uid="{00000000-0006-0000-0600-000097010000}">
      <text>
        <r>
          <rPr>
            <sz val="10"/>
            <color rgb="FF000000"/>
            <rFont val="Arial"/>
            <scheme val="minor"/>
          </rPr>
          <t>29726444</t>
        </r>
      </text>
    </comment>
    <comment ref="F12" authorId="0" shapeId="0" xr:uid="{00000000-0006-0000-0600-000098010000}">
      <text>
        <r>
          <rPr>
            <sz val="10"/>
            <color rgb="FF000000"/>
            <rFont val="Arial"/>
            <scheme val="minor"/>
          </rPr>
          <t>30059302</t>
        </r>
      </text>
    </comment>
    <comment ref="G12" authorId="0" shapeId="0" xr:uid="{00000000-0006-0000-0600-000099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H12" authorId="0" shapeId="0" xr:uid="{00000000-0006-0000-0600-00009A01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I12" authorId="0" shapeId="0" xr:uid="{00000000-0006-0000-0600-00009B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J12" authorId="0" shapeId="0" xr:uid="{00000000-0006-0000-0600-00009C010000}">
      <text>
        <r>
          <rPr>
            <sz val="10"/>
            <color rgb="FF000000"/>
            <rFont val="Arial"/>
            <scheme val="minor"/>
          </rPr>
          <t>29686655</t>
        </r>
      </text>
    </comment>
    <comment ref="O12" authorId="0" shapeId="0" xr:uid="{00000000-0006-0000-0600-00009D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P12" authorId="0" shapeId="0" xr:uid="{00000000-0006-0000-0600-00009E010000}">
      <text>
        <r>
          <rPr>
            <sz val="10"/>
            <color rgb="FF000000"/>
            <rFont val="Arial"/>
            <scheme val="minor"/>
          </rPr>
          <t>67409735</t>
        </r>
      </text>
    </comment>
    <comment ref="Q12" authorId="0" shapeId="0" xr:uid="{00000000-0006-0000-0600-00009F010000}">
      <text>
        <r>
          <rPr>
            <sz val="10"/>
            <color rgb="FF000000"/>
            <rFont val="Arial"/>
            <scheme val="minor"/>
          </rPr>
          <t>69486967
Guia de devolução no doc - 85241400 no valor de R$ 47,37 referente aos juros</t>
        </r>
      </text>
    </comment>
    <comment ref="R12" authorId="0" shapeId="0" xr:uid="{00000000-0006-0000-0600-0000A0010000}">
      <text>
        <r>
          <rPr>
            <sz val="10"/>
            <color rgb="FF000000"/>
            <rFont val="Arial"/>
            <scheme val="minor"/>
          </rPr>
          <t>70048155 e 70048189</t>
        </r>
      </text>
    </comment>
    <comment ref="S12" authorId="0" shapeId="0" xr:uid="{00000000-0006-0000-0600-0000A1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T12" authorId="0" shapeId="0" xr:uid="{00000000-0006-0000-0600-0000A2010000}">
      <text>
        <r>
          <rPr>
            <sz val="10"/>
            <color rgb="FF000000"/>
            <rFont val="Arial"/>
            <scheme val="minor"/>
          </rPr>
          <t>69401621</t>
        </r>
      </text>
    </comment>
    <comment ref="U12" authorId="0" shapeId="0" xr:uid="{00000000-0006-0000-0600-0000A3010000}">
      <text>
        <r>
          <rPr>
            <sz val="10"/>
            <color rgb="FF000000"/>
            <rFont val="Arial"/>
            <scheme val="minor"/>
          </rPr>
          <t>70263161</t>
        </r>
      </text>
    </comment>
    <comment ref="V12" authorId="0" shapeId="0" xr:uid="{00000000-0006-0000-0600-0000A4010000}">
      <text>
        <r>
          <rPr>
            <sz val="10"/>
            <color rgb="FF000000"/>
            <rFont val="Arial"/>
            <scheme val="minor"/>
          </rPr>
          <t>70773914 e 70774425</t>
        </r>
      </text>
    </comment>
    <comment ref="W12" authorId="0" shapeId="0" xr:uid="{00000000-0006-0000-0600-0000A5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X12" authorId="0" shapeId="0" xr:uid="{00000000-0006-0000-0600-0000A6010000}">
      <text>
        <r>
          <rPr>
            <sz val="10"/>
            <color rgb="FF000000"/>
            <rFont val="Arial"/>
            <scheme val="minor"/>
          </rPr>
          <t>70117391</t>
        </r>
      </text>
    </comment>
    <comment ref="Y12" authorId="0" shapeId="0" xr:uid="{00000000-0006-0000-0600-0000A7010000}">
      <text>
        <r>
          <rPr>
            <sz val="10"/>
            <color rgb="FF000000"/>
            <rFont val="Arial"/>
            <scheme val="minor"/>
          </rPr>
          <t>72497196</t>
        </r>
      </text>
    </comment>
    <comment ref="Z12" authorId="0" shapeId="0" xr:uid="{00000000-0006-0000-0600-0000A8010000}">
      <text>
        <r>
          <rPr>
            <sz val="10"/>
            <color rgb="FF000000"/>
            <rFont val="Arial"/>
            <scheme val="minor"/>
          </rPr>
          <t xml:space="preserve">73133803 (R$2.256,23) + 73133890 (R$113,76) </t>
        </r>
      </text>
    </comment>
    <comment ref="AA12" authorId="0" shapeId="0" xr:uid="{00000000-0006-0000-0600-0000A9010000}">
      <text>
        <r>
          <rPr>
            <sz val="10"/>
            <color rgb="FF000000"/>
            <rFont val="Arial"/>
            <scheme val="minor"/>
          </rPr>
          <t>73924506</t>
        </r>
      </text>
    </comment>
    <comment ref="AB12" authorId="0" shapeId="0" xr:uid="{00000000-0006-0000-0600-0000AA010000}">
      <text>
        <r>
          <rPr>
            <sz val="10"/>
            <color rgb="FF000000"/>
            <rFont val="Arial"/>
            <scheme val="minor"/>
          </rPr>
          <t>72317034</t>
        </r>
      </text>
    </comment>
    <comment ref="AC12" authorId="0" shapeId="0" xr:uid="{00000000-0006-0000-0600-0000AB010000}">
      <text>
        <r>
          <rPr>
            <sz val="10"/>
            <color rgb="FF000000"/>
            <rFont val="Arial"/>
            <scheme val="minor"/>
          </rPr>
          <t>75048761
guia de devolução no valor de R$ 52,92 no doc - 85259420</t>
        </r>
      </text>
    </comment>
    <comment ref="AD12" authorId="0" shapeId="0" xr:uid="{00000000-0006-0000-0600-0000AC010000}">
      <text>
        <r>
          <rPr>
            <sz val="10"/>
            <color rgb="FF000000"/>
            <rFont val="Arial"/>
            <scheme val="minor"/>
          </rPr>
          <t>75456359 e 75456033.</t>
        </r>
      </text>
    </comment>
    <comment ref="AE12" authorId="0" shapeId="0" xr:uid="{00000000-0006-0000-0600-0000AD010000}">
      <text>
        <r>
          <rPr>
            <sz val="10"/>
            <color rgb="FF000000"/>
            <rFont val="Arial"/>
            <scheme val="minor"/>
          </rPr>
          <t>67028966</t>
        </r>
      </text>
    </comment>
    <comment ref="AF12" authorId="0" shapeId="0" xr:uid="{00000000-0006-0000-0600-0000AE010000}">
      <text>
        <r>
          <rPr>
            <sz val="10"/>
            <color rgb="FF000000"/>
            <rFont val="Arial"/>
            <scheme val="minor"/>
          </rPr>
          <t>74378621</t>
        </r>
      </text>
    </comment>
    <comment ref="AG12" authorId="0" shapeId="0" xr:uid="{00000000-0006-0000-0600-0000AF010000}">
      <text>
        <r>
          <rPr>
            <sz val="10"/>
            <color rgb="FF000000"/>
            <rFont val="Arial"/>
            <scheme val="minor"/>
          </rPr>
          <t>77022040</t>
        </r>
      </text>
    </comment>
    <comment ref="AH12" authorId="0" shapeId="0" xr:uid="{00000000-0006-0000-0600-0000B0010000}">
      <text>
        <r>
          <rPr>
            <sz val="10"/>
            <color rgb="FF000000"/>
            <rFont val="Arial"/>
            <scheme val="minor"/>
          </rPr>
          <t>77600846 e 77600872.</t>
        </r>
      </text>
    </comment>
    <comment ref="AJ12" authorId="0" shapeId="0" xr:uid="{00000000-0006-0000-0600-0000B1010000}">
      <text>
        <r>
          <rPr>
            <sz val="10"/>
            <color rgb="FF000000"/>
            <rFont val="Arial"/>
            <scheme val="minor"/>
          </rPr>
          <t>76659382</t>
        </r>
      </text>
    </comment>
    <comment ref="AK12" authorId="0" shapeId="0" xr:uid="{00000000-0006-0000-0600-0000B2010000}">
      <text>
        <r>
          <rPr>
            <sz val="10"/>
            <color rgb="FF000000"/>
            <rFont val="Arial"/>
            <scheme val="minor"/>
          </rPr>
          <t>79485122</t>
        </r>
      </text>
    </comment>
    <comment ref="AL12" authorId="0" shapeId="0" xr:uid="{00000000-0006-0000-0600-0000B3010000}">
      <text>
        <r>
          <rPr>
            <sz val="10"/>
            <color rgb="FF000000"/>
            <rFont val="Arial"/>
            <scheme val="minor"/>
          </rPr>
          <t>80194119 e 80194633.</t>
        </r>
      </text>
    </comment>
    <comment ref="AN12" authorId="0" shapeId="0" xr:uid="{00000000-0006-0000-0600-0000B4010000}">
      <text>
        <r>
          <rPr>
            <sz val="10"/>
            <color rgb="FF000000"/>
            <rFont val="Arial"/>
            <scheme val="minor"/>
          </rPr>
          <t>78193611</t>
        </r>
      </text>
    </comment>
    <comment ref="AO12" authorId="0" shapeId="0" xr:uid="{00000000-0006-0000-0600-0000B5010000}">
      <text>
        <r>
          <rPr>
            <sz val="10"/>
            <color rgb="FF000000"/>
            <rFont val="Arial"/>
            <scheme val="minor"/>
          </rPr>
          <t>80914313</t>
        </r>
      </text>
    </comment>
    <comment ref="AP12" authorId="0" shapeId="0" xr:uid="{00000000-0006-0000-0600-0000B6010000}">
      <text>
        <r>
          <rPr>
            <sz val="10"/>
            <color rgb="FF000000"/>
            <rFont val="Arial"/>
            <scheme val="minor"/>
          </rPr>
          <t>81567054 e 81573493.</t>
        </r>
      </text>
    </comment>
    <comment ref="AR12" authorId="0" shapeId="0" xr:uid="{00000000-0006-0000-0600-0000B7010000}">
      <text>
        <r>
          <rPr>
            <sz val="10"/>
            <color rgb="FF000000"/>
            <rFont val="Arial"/>
            <scheme val="minor"/>
          </rPr>
          <t xml:space="preserve">80496151
guia de devolução no valor de 45,87 no doc - 85264403
</t>
        </r>
      </text>
    </comment>
    <comment ref="AS12" authorId="0" shapeId="0" xr:uid="{00000000-0006-0000-0600-0000B8010000}">
      <text>
        <r>
          <rPr>
            <sz val="10"/>
            <color rgb="FF000000"/>
            <rFont val="Arial"/>
            <scheme val="minor"/>
          </rPr>
          <t xml:space="preserve">83357197
</t>
        </r>
      </text>
    </comment>
    <comment ref="AT12" authorId="0" shapeId="0" xr:uid="{00000000-0006-0000-0600-0000B9010000}">
      <text>
        <r>
          <rPr>
            <sz val="10"/>
            <color rgb="FF000000"/>
            <rFont val="Arial"/>
            <scheme val="minor"/>
          </rPr>
          <t xml:space="preserve">83872595
</t>
        </r>
      </text>
    </comment>
    <comment ref="AV12" authorId="0" shapeId="0" xr:uid="{00000000-0006-0000-0600-0000BA010000}">
      <text>
        <r>
          <rPr>
            <sz val="10"/>
            <color rgb="FF000000"/>
            <rFont val="Arial"/>
            <scheme val="minor"/>
          </rPr>
          <t>84906274</t>
        </r>
      </text>
    </comment>
    <comment ref="AW12" authorId="0" shapeId="0" xr:uid="{00000000-0006-0000-0600-0000BB010000}">
      <text>
        <r>
          <rPr>
            <sz val="10"/>
            <color rgb="FF000000"/>
            <rFont val="Arial"/>
            <scheme val="minor"/>
          </rPr>
          <t xml:space="preserve">85454039
</t>
        </r>
      </text>
    </comment>
    <comment ref="AX12" authorId="0" shapeId="0" xr:uid="{00000000-0006-0000-0600-0000BC010000}">
      <text>
        <r>
          <rPr>
            <sz val="10"/>
            <color rgb="FF000000"/>
            <rFont val="Arial"/>
            <scheme val="minor"/>
          </rPr>
          <t>86318348 e 86317986</t>
        </r>
      </text>
    </comment>
    <comment ref="AZ12" authorId="0" shapeId="0" xr:uid="{00000000-0006-0000-0600-0000BD010000}">
      <text>
        <r>
          <rPr>
            <sz val="10"/>
            <color rgb="FF000000"/>
            <rFont val="Arial"/>
            <scheme val="minor"/>
          </rPr>
          <t xml:space="preserve">86826163
</t>
        </r>
      </text>
    </comment>
    <comment ref="BA12" authorId="0" shapeId="0" xr:uid="{00000000-0006-0000-0600-0000BE010000}">
      <text>
        <r>
          <rPr>
            <sz val="10"/>
            <color rgb="FF000000"/>
            <rFont val="Arial"/>
            <scheme val="minor"/>
          </rPr>
          <t xml:space="preserve">86968742
</t>
        </r>
      </text>
    </comment>
    <comment ref="BB12" authorId="0" shapeId="0" xr:uid="{00000000-0006-0000-0600-0000BF010000}">
      <text>
        <r>
          <rPr>
            <sz val="10"/>
            <color rgb="FF000000"/>
            <rFont val="Arial"/>
            <scheme val="minor"/>
          </rPr>
          <t>87561905 e 87561905</t>
        </r>
      </text>
    </comment>
    <comment ref="BE12" authorId="0" shapeId="0" xr:uid="{00000000-0006-0000-0600-0000C0010000}">
      <text>
        <r>
          <rPr>
            <sz val="10"/>
            <color rgb="FF000000"/>
            <rFont val="Arial"/>
            <scheme val="minor"/>
          </rPr>
          <t>89110417</t>
        </r>
      </text>
    </comment>
    <comment ref="BF12" authorId="0" shapeId="0" xr:uid="{00000000-0006-0000-0600-0000C101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BI12" authorId="0" shapeId="0" xr:uid="{00000000-0006-0000-0600-0000C2010000}">
      <text>
        <r>
          <rPr>
            <sz val="10"/>
            <color rgb="FF000000"/>
            <rFont val="Arial"/>
            <scheme val="minor"/>
          </rPr>
          <t>89932684</t>
        </r>
      </text>
    </comment>
    <comment ref="BJ12" authorId="0" shapeId="0" xr:uid="{00000000-0006-0000-0600-0000C301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B13" authorId="0" shapeId="0" xr:uid="{00000000-0006-0000-0600-0000C4010000}">
      <text>
        <r>
          <rPr>
            <sz val="10"/>
            <color rgb="FF000000"/>
            <rFont val="Arial"/>
            <scheme val="minor"/>
          </rPr>
          <t xml:space="preserve">SEI-120001/004560/2024 AINDA NAO LIQUIDADO. PROC ENVIADO 19/12
</t>
        </r>
      </text>
    </comment>
    <comment ref="D13" authorId="0" shapeId="0" xr:uid="{00000000-0006-0000-0600-0000C5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E13" authorId="0" shapeId="0" xr:uid="{00000000-0006-0000-0600-0000C6010000}">
      <text>
        <r>
          <rPr>
            <sz val="10"/>
            <color rgb="FF000000"/>
            <rFont val="Arial"/>
            <scheme val="minor"/>
          </rPr>
          <t>26877363</t>
        </r>
      </text>
    </comment>
    <comment ref="F13" authorId="0" shapeId="0" xr:uid="{00000000-0006-0000-0600-0000C7010000}">
      <text>
        <r>
          <rPr>
            <sz val="10"/>
            <color rgb="FF000000"/>
            <rFont val="Arial"/>
            <scheme val="minor"/>
          </rPr>
          <t>26849325</t>
        </r>
      </text>
    </comment>
    <comment ref="G13" authorId="0" shapeId="0" xr:uid="{00000000-0006-0000-0600-0000C8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H13" authorId="0" shapeId="0" xr:uid="{00000000-0006-0000-0600-0000C9010000}">
      <text>
        <r>
          <rPr>
            <sz val="10"/>
            <color rgb="FF000000"/>
            <rFont val="Arial"/>
            <scheme val="minor"/>
          </rPr>
          <t>CONTRATO DE 36 MESES</t>
        </r>
      </text>
    </comment>
    <comment ref="I13" authorId="0" shapeId="0" xr:uid="{00000000-0006-0000-0600-0000CA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J13" authorId="0" shapeId="0" xr:uid="{00000000-0006-0000-0600-0000CB010000}">
      <text>
        <r>
          <rPr>
            <sz val="10"/>
            <color rgb="FF000000"/>
            <rFont val="Arial"/>
            <scheme val="minor"/>
          </rPr>
          <t>26766422</t>
        </r>
      </text>
    </comment>
    <comment ref="O13" authorId="0" shapeId="0" xr:uid="{00000000-0006-0000-0600-0000CC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P13" authorId="0" shapeId="0" xr:uid="{00000000-0006-0000-0600-0000CD010000}">
      <text>
        <r>
          <rPr>
            <sz val="10"/>
            <color rgb="FF000000"/>
            <rFont val="Arial"/>
            <scheme val="minor"/>
          </rPr>
          <t>67762420</t>
        </r>
      </text>
    </comment>
    <comment ref="R13" authorId="0" shapeId="0" xr:uid="{00000000-0006-0000-0600-0000CE010000}">
      <text>
        <r>
          <rPr>
            <sz val="10"/>
            <color rgb="FF000000"/>
            <rFont val="Arial"/>
            <scheme val="minor"/>
          </rPr>
          <t>70121096 e 70121496</t>
        </r>
      </text>
    </comment>
    <comment ref="S13" authorId="0" shapeId="0" xr:uid="{00000000-0006-0000-0600-0000CF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T13" authorId="0" shapeId="0" xr:uid="{00000000-0006-0000-0600-0000D0010000}">
      <text>
        <r>
          <rPr>
            <sz val="10"/>
            <color rgb="FF000000"/>
            <rFont val="Arial"/>
            <scheme val="minor"/>
          </rPr>
          <t>69312765</t>
        </r>
      </text>
    </comment>
    <comment ref="U13" authorId="0" shapeId="0" xr:uid="{00000000-0006-0000-0600-0000D1010000}">
      <text>
        <r>
          <rPr>
            <sz val="10"/>
            <color rgb="FF000000"/>
            <rFont val="Arial"/>
            <scheme val="minor"/>
          </rPr>
          <t>70255106</t>
        </r>
      </text>
    </comment>
    <comment ref="V13" authorId="0" shapeId="0" xr:uid="{00000000-0006-0000-0600-0000D2010000}">
      <text>
        <r>
          <rPr>
            <sz val="10"/>
            <color rgb="FF000000"/>
            <rFont val="Arial"/>
            <scheme val="minor"/>
          </rPr>
          <t>70767762 e 70767920</t>
        </r>
      </text>
    </comment>
    <comment ref="W13" authorId="0" shapeId="0" xr:uid="{00000000-0006-0000-0600-0000D3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X13" authorId="0" shapeId="0" xr:uid="{00000000-0006-0000-0600-0000D4010000}">
      <text>
        <r>
          <rPr>
            <sz val="10"/>
            <color rgb="FF000000"/>
            <rFont val="Arial"/>
            <scheme val="minor"/>
          </rPr>
          <t>70116689</t>
        </r>
      </text>
    </comment>
    <comment ref="Y13" authorId="0" shapeId="0" xr:uid="{00000000-0006-0000-0600-0000D5010000}">
      <text>
        <r>
          <rPr>
            <sz val="10"/>
            <color rgb="FF000000"/>
            <rFont val="Arial"/>
            <scheme val="minor"/>
          </rPr>
          <t>72497207</t>
        </r>
      </text>
    </comment>
    <comment ref="Z13" authorId="0" shapeId="0" xr:uid="{00000000-0006-0000-0600-0000D6010000}">
      <text>
        <r>
          <rPr>
            <sz val="10"/>
            <color rgb="FF000000"/>
            <rFont val="Arial"/>
            <scheme val="minor"/>
          </rPr>
          <t>73134739 (R$3.218,69) + 73135438 (R$162,29)</t>
        </r>
      </text>
    </comment>
    <comment ref="AA13" authorId="0" shapeId="0" xr:uid="{00000000-0006-0000-0600-0000D7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AB13" authorId="0" shapeId="0" xr:uid="{00000000-0006-0000-0600-0000D8010000}">
      <text>
        <r>
          <rPr>
            <sz val="10"/>
            <color rgb="FF000000"/>
            <rFont val="Arial"/>
            <scheme val="minor"/>
          </rPr>
          <t>72324345</t>
        </r>
      </text>
    </comment>
    <comment ref="AC13" authorId="0" shapeId="0" xr:uid="{00000000-0006-0000-0600-0000D9010000}">
      <text>
        <r>
          <rPr>
            <sz val="10"/>
            <color rgb="FF000000"/>
            <rFont val="Arial"/>
            <scheme val="minor"/>
          </rPr>
          <t>75063274</t>
        </r>
      </text>
    </comment>
    <comment ref="AD13" authorId="0" shapeId="0" xr:uid="{00000000-0006-0000-0600-0000DA010000}">
      <text>
        <r>
          <rPr>
            <sz val="10"/>
            <color rgb="FF000000"/>
            <rFont val="Arial"/>
            <scheme val="minor"/>
          </rPr>
          <t>76035560 e 76036674.</t>
        </r>
      </text>
    </comment>
    <comment ref="AE13" authorId="0" shapeId="0" xr:uid="{00000000-0006-0000-0600-0000DB010000}">
      <text>
        <r>
          <rPr>
            <sz val="10"/>
            <color rgb="FF000000"/>
            <rFont val="Arial"/>
            <scheme val="minor"/>
          </rPr>
          <t>67377867</t>
        </r>
      </text>
    </comment>
    <comment ref="AF13" authorId="0" shapeId="0" xr:uid="{00000000-0006-0000-0600-0000DC010000}">
      <text>
        <r>
          <rPr>
            <sz val="10"/>
            <color rgb="FF000000"/>
            <rFont val="Arial"/>
            <scheme val="minor"/>
          </rPr>
          <t>74375045</t>
        </r>
      </text>
    </comment>
    <comment ref="AG13" authorId="0" shapeId="0" xr:uid="{00000000-0006-0000-0600-0000DD010000}">
      <text>
        <r>
          <rPr>
            <sz val="10"/>
            <color rgb="FF000000"/>
            <rFont val="Arial"/>
            <scheme val="minor"/>
          </rPr>
          <t>77058190</t>
        </r>
      </text>
    </comment>
    <comment ref="AH13" authorId="0" shapeId="0" xr:uid="{00000000-0006-0000-0600-0000DE010000}">
      <text>
        <r>
          <rPr>
            <sz val="10"/>
            <color rgb="FF000000"/>
            <rFont val="Arial"/>
            <scheme val="minor"/>
          </rPr>
          <t>77923055 e 77926170.</t>
        </r>
      </text>
    </comment>
    <comment ref="AJ13" authorId="0" shapeId="0" xr:uid="{00000000-0006-0000-0600-0000DF010000}">
      <text>
        <r>
          <rPr>
            <sz val="10"/>
            <color rgb="FF000000"/>
            <rFont val="Arial"/>
            <scheme val="minor"/>
          </rPr>
          <t>76661345</t>
        </r>
      </text>
    </comment>
    <comment ref="AK13" authorId="0" shapeId="0" xr:uid="{00000000-0006-0000-0600-0000E0010000}">
      <text>
        <r>
          <rPr>
            <sz val="10"/>
            <color rgb="FF000000"/>
            <rFont val="Arial"/>
            <scheme val="minor"/>
          </rPr>
          <t>79543432</t>
        </r>
      </text>
    </comment>
    <comment ref="AL13" authorId="0" shapeId="0" xr:uid="{00000000-0006-0000-0600-0000E1010000}">
      <text>
        <r>
          <rPr>
            <sz val="10"/>
            <color rgb="FF000000"/>
            <rFont val="Arial"/>
            <scheme val="minor"/>
          </rPr>
          <t>80194358 e 80194906</t>
        </r>
      </text>
    </comment>
    <comment ref="AN13" authorId="0" shapeId="0" xr:uid="{00000000-0006-0000-0600-0000E2010000}">
      <text>
        <r>
          <rPr>
            <sz val="10"/>
            <color rgb="FF000000"/>
            <rFont val="Arial"/>
            <scheme val="minor"/>
          </rPr>
          <t>78195874</t>
        </r>
      </text>
    </comment>
    <comment ref="AO13" authorId="0" shapeId="0" xr:uid="{00000000-0006-0000-0600-0000E3010000}">
      <text>
        <r>
          <rPr>
            <sz val="10"/>
            <color rgb="FF000000"/>
            <rFont val="Arial"/>
            <scheme val="minor"/>
          </rPr>
          <t>81039285</t>
        </r>
      </text>
    </comment>
    <comment ref="AP13" authorId="0" shapeId="0" xr:uid="{00000000-0006-0000-0600-0000E4010000}">
      <text>
        <r>
          <rPr>
            <sz val="10"/>
            <color rgb="FF000000"/>
            <rFont val="Arial"/>
            <scheme val="minor"/>
          </rPr>
          <t>81795939 e 81795987.</t>
        </r>
      </text>
    </comment>
    <comment ref="AR13" authorId="0" shapeId="0" xr:uid="{00000000-0006-0000-0600-0000E5010000}">
      <text>
        <r>
          <rPr>
            <sz val="10"/>
            <color rgb="FF000000"/>
            <rFont val="Arial"/>
            <scheme val="minor"/>
          </rPr>
          <t>81029879</t>
        </r>
      </text>
    </comment>
    <comment ref="AS13" authorId="0" shapeId="0" xr:uid="{00000000-0006-0000-0600-0000E6010000}">
      <text>
        <r>
          <rPr>
            <sz val="10"/>
            <color rgb="FF000000"/>
            <rFont val="Arial"/>
            <scheme val="minor"/>
          </rPr>
          <t>81691939</t>
        </r>
      </text>
    </comment>
    <comment ref="AT13" authorId="0" shapeId="0" xr:uid="{00000000-0006-0000-0600-0000E7010000}">
      <text>
        <r>
          <rPr>
            <sz val="10"/>
            <color rgb="FF000000"/>
            <rFont val="Arial"/>
            <scheme val="minor"/>
          </rPr>
          <t>83874881 e 83874054</t>
        </r>
      </text>
    </comment>
    <comment ref="AW13" authorId="0" shapeId="0" xr:uid="{00000000-0006-0000-0600-0000E8010000}">
      <text>
        <r>
          <rPr>
            <sz val="10"/>
            <color rgb="FF000000"/>
            <rFont val="Arial"/>
            <scheme val="minor"/>
          </rPr>
          <t>85254235</t>
        </r>
      </text>
    </comment>
    <comment ref="AX13" authorId="0" shapeId="0" xr:uid="{00000000-0006-0000-0600-0000E9010000}">
      <text>
        <r>
          <rPr>
            <sz val="10"/>
            <color rgb="FF000000"/>
            <rFont val="Arial"/>
            <scheme val="minor"/>
          </rPr>
          <t>86322292 e 86322295</t>
        </r>
      </text>
    </comment>
    <comment ref="AZ13" authorId="0" shapeId="0" xr:uid="{00000000-0006-0000-0600-0000EA010000}">
      <text>
        <r>
          <rPr>
            <sz val="10"/>
            <color rgb="FF000000"/>
            <rFont val="Arial"/>
            <scheme val="minor"/>
          </rPr>
          <t>85119782</t>
        </r>
      </text>
    </comment>
    <comment ref="BA13" authorId="0" shapeId="0" xr:uid="{00000000-0006-0000-0600-0000EB010000}">
      <text>
        <r>
          <rPr>
            <sz val="10"/>
            <color rgb="FF000000"/>
            <rFont val="Arial"/>
            <scheme val="minor"/>
          </rPr>
          <t>87011005</t>
        </r>
      </text>
    </comment>
    <comment ref="BB13" authorId="0" shapeId="0" xr:uid="{00000000-0006-0000-0600-0000EC010000}">
      <text>
        <r>
          <rPr>
            <sz val="10"/>
            <color rgb="FF000000"/>
            <rFont val="Arial"/>
            <scheme val="minor"/>
          </rPr>
          <t>87562581 e 87563751</t>
        </r>
      </text>
    </comment>
    <comment ref="BD13" authorId="0" shapeId="0" xr:uid="{00000000-0006-0000-0600-0000ED010000}">
      <text>
        <r>
          <rPr>
            <sz val="10"/>
            <color rgb="FF000000"/>
            <rFont val="Arial"/>
            <scheme val="minor"/>
          </rPr>
          <t>85119782</t>
        </r>
      </text>
    </comment>
    <comment ref="BE13" authorId="0" shapeId="0" xr:uid="{00000000-0006-0000-0600-0000EE010000}">
      <text>
        <r>
          <rPr>
            <sz val="10"/>
            <color rgb="FF000000"/>
            <rFont val="Arial"/>
            <scheme val="minor"/>
          </rPr>
          <t>89057172</t>
        </r>
      </text>
    </comment>
    <comment ref="BF13" authorId="0" shapeId="0" xr:uid="{00000000-0006-0000-0600-0000EF010000}">
      <text>
        <r>
          <rPr>
            <sz val="10"/>
            <color rgb="FF000000"/>
            <rFont val="Arial"/>
            <scheme val="minor"/>
          </rPr>
          <t>89744574</t>
        </r>
      </text>
    </comment>
    <comment ref="BG13" authorId="0" shapeId="0" xr:uid="{00000000-0006-0000-0600-0000F0010000}">
      <text>
        <r>
          <rPr>
            <sz val="10"/>
            <color rgb="FF000000"/>
            <rFont val="Arial"/>
            <scheme val="minor"/>
          </rPr>
          <t>29 dias com o valor de R$ 3.381,00
01 dia com o valor de R$ 3.550,05</t>
        </r>
      </text>
    </comment>
    <comment ref="BH13" authorId="0" shapeId="0" xr:uid="{00000000-0006-0000-0600-0000F1010000}">
      <text>
        <r>
          <rPr>
            <sz val="10"/>
            <color rgb="FF000000"/>
            <rFont val="Arial"/>
            <scheme val="minor"/>
          </rPr>
          <t>85119782</t>
        </r>
      </text>
    </comment>
    <comment ref="BI13" authorId="0" shapeId="0" xr:uid="{00000000-0006-0000-0600-0000F2010000}">
      <text>
        <r>
          <rPr>
            <sz val="10"/>
            <color rgb="FF000000"/>
            <rFont val="Arial"/>
            <scheme val="minor"/>
          </rPr>
          <t xml:space="preserve">NÃO HOUVE EMISSAO DE NL ATE DIA 23/12
</t>
        </r>
      </text>
    </comment>
    <comment ref="BJ13" authorId="0" shapeId="0" xr:uid="{00000000-0006-0000-0600-0000F301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B14" authorId="0" shapeId="0" xr:uid="{00000000-0006-0000-0600-0000F4010000}">
      <text>
        <r>
          <rPr>
            <sz val="10"/>
            <color rgb="FF000000"/>
            <rFont val="Arial"/>
            <scheme val="minor"/>
          </rPr>
          <t xml:space="preserve">SEI-120001/004567/2024 PROCESSO AINDA NÃO LIQUIDADO. PROC ENVIADO 19/12
</t>
        </r>
      </text>
    </comment>
    <comment ref="D14" authorId="0" shapeId="0" xr:uid="{00000000-0006-0000-0600-0000F5010000}">
      <text>
        <r>
          <rPr>
            <sz val="10"/>
            <color rgb="FF000000"/>
            <rFont val="Arial"/>
            <scheme val="minor"/>
          </rPr>
          <t>34849651</t>
        </r>
      </text>
    </comment>
    <comment ref="F14" authorId="0" shapeId="0" xr:uid="{00000000-0006-0000-0600-0000F6010000}">
      <text>
        <r>
          <rPr>
            <sz val="10"/>
            <color rgb="FF000000"/>
            <rFont val="Arial"/>
            <scheme val="minor"/>
          </rPr>
          <t>35575940</t>
        </r>
      </text>
    </comment>
    <comment ref="G14" authorId="0" shapeId="0" xr:uid="{00000000-0006-0000-0600-0000F701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H14" authorId="0" shapeId="0" xr:uid="{00000000-0006-0000-0600-0000F8010000}">
      <text>
        <r>
          <rPr>
            <sz val="10"/>
            <color rgb="FF000000"/>
            <rFont val="Arial"/>
            <scheme val="minor"/>
          </rPr>
          <t>TERMO ADITIVO - 12 MESES</t>
        </r>
      </text>
    </comment>
    <comment ref="I14" authorId="0" shapeId="0" xr:uid="{00000000-0006-0000-0600-0000F901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J14" authorId="0" shapeId="0" xr:uid="{00000000-0006-0000-0600-0000FA010000}">
      <text>
        <r>
          <rPr>
            <sz val="10"/>
            <color rgb="FF000000"/>
            <rFont val="Arial"/>
            <scheme val="minor"/>
          </rPr>
          <t>55086071</t>
        </r>
      </text>
    </comment>
    <comment ref="O14" authorId="0" shapeId="0" xr:uid="{00000000-0006-0000-0600-0000FB01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P14" authorId="0" shapeId="0" xr:uid="{00000000-0006-0000-0600-0000FC010000}">
      <text>
        <r>
          <rPr>
            <sz val="10"/>
            <color rgb="FF000000"/>
            <rFont val="Arial"/>
            <scheme val="minor"/>
          </rPr>
          <t>67813640</t>
        </r>
      </text>
    </comment>
    <comment ref="Q14" authorId="0" shapeId="0" xr:uid="{00000000-0006-0000-0600-0000FD010000}">
      <text>
        <r>
          <rPr>
            <sz val="10"/>
            <color rgb="FF000000"/>
            <rFont val="Arial"/>
            <scheme val="minor"/>
          </rPr>
          <t>82743783</t>
        </r>
      </text>
    </comment>
    <comment ref="R14" authorId="0" shapeId="0" xr:uid="{00000000-0006-0000-0600-0000FE010000}">
      <text>
        <r>
          <rPr>
            <sz val="10"/>
            <color rgb="FF000000"/>
            <rFont val="Arial"/>
            <scheme val="minor"/>
          </rPr>
          <t>83204838 e 83205620</t>
        </r>
      </text>
    </comment>
    <comment ref="S14" authorId="0" shapeId="0" xr:uid="{00000000-0006-0000-0600-0000FF01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T14" authorId="0" shapeId="0" xr:uid="{00000000-0006-0000-0600-000000020000}">
      <text>
        <r>
          <rPr>
            <sz val="10"/>
            <color rgb="FF000000"/>
            <rFont val="Arial"/>
            <scheme val="minor"/>
          </rPr>
          <t>69929336 - ANULAÇÃO DE 8 MIL DE EMPENHO (70021388)</t>
        </r>
      </text>
    </comment>
    <comment ref="U14" authorId="0" shapeId="0" xr:uid="{00000000-0006-0000-0600-000001020000}">
      <text>
        <r>
          <rPr>
            <sz val="10"/>
            <color rgb="FF000000"/>
            <rFont val="Arial"/>
            <scheme val="minor"/>
          </rPr>
          <t>69448865</t>
        </r>
      </text>
    </comment>
    <comment ref="V14" authorId="0" shapeId="0" xr:uid="{00000000-0006-0000-0600-000002020000}">
      <text>
        <r>
          <rPr>
            <sz val="10"/>
            <color rgb="FF000000"/>
            <rFont val="Arial"/>
            <scheme val="minor"/>
          </rPr>
          <t>70124658 e 70122990</t>
        </r>
      </text>
    </comment>
    <comment ref="W14" authorId="0" shapeId="0" xr:uid="{00000000-0006-0000-0600-000003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X14" authorId="0" shapeId="0" xr:uid="{00000000-0006-0000-0600-000004020000}">
      <text>
        <r>
          <rPr>
            <sz val="10"/>
            <color rgb="FF000000"/>
            <rFont val="Arial"/>
            <scheme val="minor"/>
          </rPr>
          <t xml:space="preserve">70347509
</t>
        </r>
      </text>
    </comment>
    <comment ref="Y14" authorId="0" shapeId="0" xr:uid="{00000000-0006-0000-0600-000005020000}">
      <text>
        <r>
          <rPr>
            <sz val="10"/>
            <color rgb="FF000000"/>
            <rFont val="Arial"/>
            <scheme val="minor"/>
          </rPr>
          <t xml:space="preserve">70918388
</t>
        </r>
      </text>
    </comment>
    <comment ref="Z14" authorId="0" shapeId="0" xr:uid="{00000000-0006-0000-0600-000006020000}">
      <text>
        <r>
          <rPr>
            <sz val="10"/>
            <color rgb="FF000000"/>
            <rFont val="Arial"/>
            <scheme val="minor"/>
          </rPr>
          <t>71424536 e 71425068</t>
        </r>
      </text>
    </comment>
    <comment ref="AA14" authorId="0" shapeId="0" xr:uid="{00000000-0006-0000-0600-000007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B14" authorId="0" shapeId="0" xr:uid="{00000000-0006-0000-0600-000008020000}">
      <text>
        <r>
          <rPr>
            <sz val="10"/>
            <color rgb="FF000000"/>
            <rFont val="Arial"/>
            <scheme val="minor"/>
          </rPr>
          <t>72428233</t>
        </r>
      </text>
    </comment>
    <comment ref="AC14" authorId="0" shapeId="0" xr:uid="{00000000-0006-0000-0600-000009020000}">
      <text>
        <r>
          <rPr>
            <sz val="10"/>
            <color rgb="FF000000"/>
            <rFont val="Arial"/>
            <scheme val="minor"/>
          </rPr>
          <t>73080948</t>
        </r>
      </text>
    </comment>
    <comment ref="AD14" authorId="0" shapeId="0" xr:uid="{00000000-0006-0000-0600-00000A020000}">
      <text>
        <r>
          <rPr>
            <sz val="10"/>
            <color rgb="FF000000"/>
            <rFont val="Arial"/>
            <scheme val="minor"/>
          </rPr>
          <t>74544688 e 74552832</t>
        </r>
      </text>
    </comment>
    <comment ref="AE14" authorId="0" shapeId="0" xr:uid="{00000000-0006-0000-0600-00000B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F14" authorId="0" shapeId="0" xr:uid="{00000000-0006-0000-0600-00000C020000}">
      <text>
        <r>
          <rPr>
            <sz val="10"/>
            <color rgb="FF000000"/>
            <rFont val="Arial"/>
            <scheme val="minor"/>
          </rPr>
          <t>74369371</t>
        </r>
      </text>
    </comment>
    <comment ref="AG14" authorId="0" shapeId="0" xr:uid="{00000000-0006-0000-0600-00000D020000}">
      <text>
        <r>
          <rPr>
            <sz val="10"/>
            <color rgb="FF000000"/>
            <rFont val="Arial"/>
            <scheme val="minor"/>
          </rPr>
          <t>75068912</t>
        </r>
      </text>
    </comment>
    <comment ref="AH14" authorId="0" shapeId="0" xr:uid="{00000000-0006-0000-0600-00000E020000}">
      <text>
        <r>
          <rPr>
            <sz val="10"/>
            <color rgb="FF000000"/>
            <rFont val="Arial"/>
            <scheme val="minor"/>
          </rPr>
          <t>76039843 e 76040698.</t>
        </r>
      </text>
    </comment>
    <comment ref="AI14" authorId="0" shapeId="0" xr:uid="{00000000-0006-0000-0600-00000F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J14" authorId="0" shapeId="0" xr:uid="{00000000-0006-0000-0600-000010020000}">
      <text>
        <r>
          <rPr>
            <sz val="10"/>
            <color rgb="FF000000"/>
            <rFont val="Arial"/>
            <scheme val="minor"/>
          </rPr>
          <t>76695719</t>
        </r>
      </text>
    </comment>
    <comment ref="AK14" authorId="0" shapeId="0" xr:uid="{00000000-0006-0000-0600-000011020000}">
      <text>
        <r>
          <rPr>
            <sz val="10"/>
            <color rgb="FF000000"/>
            <rFont val="Arial"/>
            <scheme val="minor"/>
          </rPr>
          <t>77711493</t>
        </r>
      </text>
    </comment>
    <comment ref="AL14" authorId="0" shapeId="0" xr:uid="{00000000-0006-0000-0600-000012020000}">
      <text>
        <r>
          <rPr>
            <sz val="10"/>
            <color rgb="FF000000"/>
            <rFont val="Arial"/>
            <scheme val="minor"/>
          </rPr>
          <t>78551778 e 78552387</t>
        </r>
      </text>
    </comment>
    <comment ref="AM14" authorId="0" shapeId="0" xr:uid="{00000000-0006-0000-0600-000013020000}">
      <text>
        <r>
          <rPr>
            <sz val="10"/>
            <color rgb="FF000000"/>
            <rFont val="Arial"/>
            <scheme val="minor"/>
          </rPr>
          <t>5 dias com o valor de R$ 8.963,10
24 dias com o valor de R$ 9.411,26</t>
        </r>
      </text>
    </comment>
    <comment ref="AO14" authorId="0" shapeId="0" xr:uid="{00000000-0006-0000-0600-000014020000}">
      <text>
        <r>
          <rPr>
            <sz val="10"/>
            <color rgb="FF000000"/>
            <rFont val="Arial"/>
            <scheme val="minor"/>
          </rPr>
          <t>79756134</t>
        </r>
      </text>
    </comment>
    <comment ref="AP14" authorId="0" shapeId="0" xr:uid="{00000000-0006-0000-0600-000015020000}">
      <text>
        <r>
          <rPr>
            <sz val="10"/>
            <color rgb="FF000000"/>
            <rFont val="Arial"/>
            <scheme val="minor"/>
          </rPr>
          <t>80196240</t>
        </r>
      </text>
    </comment>
    <comment ref="AQ14" authorId="0" shapeId="0" xr:uid="{00000000-0006-0000-0600-000016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S14" authorId="0" shapeId="0" xr:uid="{00000000-0006-0000-0600-000017020000}">
      <text>
        <r>
          <rPr>
            <sz val="10"/>
            <color rgb="FF000000"/>
            <rFont val="Arial"/>
            <scheme val="minor"/>
          </rPr>
          <t xml:space="preserve">81691939
</t>
        </r>
      </text>
    </comment>
    <comment ref="AT14" authorId="0" shapeId="0" xr:uid="{00000000-0006-0000-0600-000018020000}">
      <text>
        <r>
          <rPr>
            <sz val="10"/>
            <color rgb="FF000000"/>
            <rFont val="Arial"/>
            <scheme val="minor"/>
          </rPr>
          <t>82304475 e 82305131</t>
        </r>
      </text>
    </comment>
    <comment ref="AU14" authorId="0" shapeId="0" xr:uid="{00000000-0006-0000-0600-000019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AW14" authorId="0" shapeId="0" xr:uid="{00000000-0006-0000-0600-00001A020000}">
      <text>
        <r>
          <rPr>
            <sz val="10"/>
            <color rgb="FF000000"/>
            <rFont val="Arial"/>
            <scheme val="minor"/>
          </rPr>
          <t>86630946</t>
        </r>
      </text>
    </comment>
    <comment ref="AX14" authorId="0" shapeId="0" xr:uid="{00000000-0006-0000-0600-00001B020000}">
      <text>
        <r>
          <rPr>
            <sz val="10"/>
            <color rgb="FF000000"/>
            <rFont val="Arial"/>
            <scheme val="minor"/>
          </rPr>
          <t>87048590 e 87048095</t>
        </r>
      </text>
    </comment>
    <comment ref="AY14" authorId="0" shapeId="0" xr:uid="{00000000-0006-0000-0600-00001C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BA14" authorId="0" shapeId="0" xr:uid="{00000000-0006-0000-0600-00001D020000}">
      <text>
        <r>
          <rPr>
            <sz val="10"/>
            <color rgb="FF000000"/>
            <rFont val="Arial"/>
            <scheme val="minor"/>
          </rPr>
          <t>86553214</t>
        </r>
      </text>
    </comment>
    <comment ref="BB14" authorId="0" shapeId="0" xr:uid="{00000000-0006-0000-0600-00001E020000}">
      <text>
        <r>
          <rPr>
            <sz val="10"/>
            <color rgb="FF000000"/>
            <rFont val="Arial"/>
            <scheme val="minor"/>
          </rPr>
          <t>87049554 e 87050254</t>
        </r>
      </text>
    </comment>
    <comment ref="BC14" authorId="0" shapeId="0" xr:uid="{00000000-0006-0000-0600-00001F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BE14" authorId="0" shapeId="0" xr:uid="{00000000-0006-0000-0600-000020020000}">
      <text>
        <r>
          <rPr>
            <sz val="10"/>
            <color rgb="FF000000"/>
            <rFont val="Arial"/>
            <scheme val="minor"/>
          </rPr>
          <t>88183410 E 89643264</t>
        </r>
      </text>
    </comment>
    <comment ref="BF14" authorId="0" shapeId="0" xr:uid="{00000000-0006-0000-0600-000021020000}">
      <text>
        <r>
          <rPr>
            <sz val="10"/>
            <color rgb="FF000000"/>
            <rFont val="Arial"/>
            <scheme val="minor"/>
          </rPr>
          <t xml:space="preserve">aguardando pagamento
</t>
        </r>
      </text>
    </comment>
    <comment ref="BG14" authorId="0" shapeId="0" xr:uid="{00000000-0006-0000-0600-000022020000}">
      <text>
        <r>
          <rPr>
            <sz val="10"/>
            <color rgb="FF000000"/>
            <rFont val="Arial"/>
            <scheme val="minor"/>
          </rPr>
          <t xml:space="preserve"> 78227279</t>
        </r>
      </text>
    </comment>
    <comment ref="BI14" authorId="0" shapeId="0" xr:uid="{00000000-0006-0000-0600-000023020000}">
      <text>
        <r>
          <rPr>
            <sz val="10"/>
            <color rgb="FF000000"/>
            <rFont val="Arial"/>
            <scheme val="minor"/>
          </rPr>
          <t xml:space="preserve">SEM NL
</t>
        </r>
      </text>
    </comment>
    <comment ref="BJ14" authorId="0" shapeId="0" xr:uid="{00000000-0006-0000-0600-00002402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D15" authorId="0" shapeId="0" xr:uid="{00000000-0006-0000-0600-000025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E15" authorId="0" shapeId="0" xr:uid="{00000000-0006-0000-0600-000026020000}">
      <text>
        <r>
          <rPr>
            <sz val="10"/>
            <color rgb="FF000000"/>
            <rFont val="Arial"/>
            <scheme val="minor"/>
          </rPr>
          <t>37819943</t>
        </r>
      </text>
    </comment>
    <comment ref="F15" authorId="0" shapeId="0" xr:uid="{00000000-0006-0000-0600-000027020000}">
      <text>
        <r>
          <rPr>
            <sz val="10"/>
            <color rgb="FF000000"/>
            <rFont val="Arial"/>
            <scheme val="minor"/>
          </rPr>
          <t>37809377</t>
        </r>
      </text>
    </comment>
    <comment ref="G15" authorId="0" shapeId="0" xr:uid="{00000000-0006-0000-0600-000028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H15" authorId="0" shapeId="0" xr:uid="{00000000-0006-0000-0600-000029020000}">
      <text>
        <r>
          <rPr>
            <sz val="10"/>
            <color rgb="FF000000"/>
            <rFont val="Arial"/>
            <scheme val="minor"/>
          </rPr>
          <t xml:space="preserve">CONTRATO DE 36 MESES
</t>
        </r>
      </text>
    </comment>
    <comment ref="I15" authorId="0" shapeId="0" xr:uid="{00000000-0006-0000-0600-00002A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J15" authorId="0" shapeId="0" xr:uid="{00000000-0006-0000-0600-00002B020000}">
      <text>
        <r>
          <rPr>
            <sz val="10"/>
            <color rgb="FF000000"/>
            <rFont val="Arial"/>
            <scheme val="minor"/>
          </rPr>
          <t>37366640</t>
        </r>
      </text>
    </comment>
    <comment ref="O15" authorId="0" shapeId="0" xr:uid="{00000000-0006-0000-0600-00002C020000}">
      <text>
        <r>
          <rPr>
            <sz val="10"/>
            <color rgb="FF000000"/>
            <rFont val="Arial"/>
            <scheme val="minor"/>
          </rPr>
          <t>67542497</t>
        </r>
      </text>
    </comment>
    <comment ref="P15" authorId="0" shapeId="0" xr:uid="{00000000-0006-0000-0600-00002D020000}">
      <text>
        <r>
          <rPr>
            <sz val="10"/>
            <color rgb="FF000000"/>
            <rFont val="Arial"/>
            <scheme val="minor"/>
          </rPr>
          <t>67736497</t>
        </r>
      </text>
    </comment>
    <comment ref="Q15" authorId="0" shapeId="0" xr:uid="{00000000-0006-0000-0600-00002E020000}">
      <text>
        <r>
          <rPr>
            <sz val="10"/>
            <color rgb="FF000000"/>
            <rFont val="Arial"/>
            <scheme val="minor"/>
          </rPr>
          <t>69912277</t>
        </r>
      </text>
    </comment>
    <comment ref="R15" authorId="0" shapeId="0" xr:uid="{00000000-0006-0000-0600-00002F020000}">
      <text>
        <r>
          <rPr>
            <sz val="10"/>
            <color rgb="FF000000"/>
            <rFont val="Arial"/>
            <scheme val="minor"/>
          </rPr>
          <t>70662855</t>
        </r>
      </text>
    </comment>
    <comment ref="S15" authorId="0" shapeId="0" xr:uid="{00000000-0006-0000-0600-000030020000}">
      <text>
        <r>
          <rPr>
            <sz val="10"/>
            <color rgb="FF000000"/>
            <rFont val="Arial"/>
            <scheme val="minor"/>
          </rPr>
          <t>67542497</t>
        </r>
      </text>
    </comment>
    <comment ref="T15" authorId="0" shapeId="0" xr:uid="{00000000-0006-0000-0600-000031020000}">
      <text>
        <r>
          <rPr>
            <sz val="10"/>
            <color rgb="FF000000"/>
            <rFont val="Arial"/>
            <scheme val="minor"/>
          </rPr>
          <t>69098903</t>
        </r>
      </text>
    </comment>
    <comment ref="U15" authorId="0" shapeId="0" xr:uid="{00000000-0006-0000-0600-000032020000}">
      <text>
        <r>
          <rPr>
            <sz val="10"/>
            <color rgb="FF000000"/>
            <rFont val="Arial"/>
            <scheme val="minor"/>
          </rPr>
          <t xml:space="preserve">70851738
</t>
        </r>
      </text>
    </comment>
    <comment ref="V15" authorId="0" shapeId="0" xr:uid="{00000000-0006-0000-0600-000033020000}">
      <text>
        <r>
          <rPr>
            <sz val="10"/>
            <color rgb="FF000000"/>
            <rFont val="Arial"/>
            <scheme val="minor"/>
          </rPr>
          <t>71639780</t>
        </r>
      </text>
    </comment>
    <comment ref="W15" authorId="0" shapeId="0" xr:uid="{00000000-0006-0000-0600-000034020000}">
      <text>
        <r>
          <rPr>
            <sz val="10"/>
            <color rgb="FF000000"/>
            <rFont val="Arial"/>
            <scheme val="minor"/>
          </rPr>
          <t>67542497</t>
        </r>
      </text>
    </comment>
    <comment ref="X15" authorId="0" shapeId="0" xr:uid="{00000000-0006-0000-0600-000035020000}">
      <text>
        <r>
          <rPr>
            <sz val="10"/>
            <color rgb="FF000000"/>
            <rFont val="Arial"/>
            <scheme val="minor"/>
          </rPr>
          <t>70130106</t>
        </r>
      </text>
    </comment>
    <comment ref="Z15" authorId="0" shapeId="0" xr:uid="{00000000-0006-0000-0600-000036020000}">
      <text>
        <r>
          <rPr>
            <sz val="10"/>
            <color rgb="FF000000"/>
            <rFont val="Arial"/>
            <scheme val="minor"/>
          </rPr>
          <t>73096579</t>
        </r>
      </text>
    </comment>
    <comment ref="AA15" authorId="0" shapeId="0" xr:uid="{00000000-0006-0000-0600-000037020000}">
      <text>
        <r>
          <rPr>
            <sz val="10"/>
            <color rgb="FF000000"/>
            <rFont val="Arial"/>
            <scheme val="minor"/>
          </rPr>
          <t>74618544</t>
        </r>
      </text>
    </comment>
    <comment ref="AB15" authorId="0" shapeId="0" xr:uid="{00000000-0006-0000-0600-000038020000}">
      <text>
        <r>
          <rPr>
            <sz val="10"/>
            <color rgb="FF000000"/>
            <rFont val="Arial"/>
            <scheme val="minor"/>
          </rPr>
          <t>73210171</t>
        </r>
      </text>
    </comment>
    <comment ref="AC15" authorId="0" shapeId="0" xr:uid="{00000000-0006-0000-0600-000039020000}">
      <text>
        <r>
          <rPr>
            <sz val="10"/>
            <color rgb="FF000000"/>
            <rFont val="Arial"/>
            <scheme val="minor"/>
          </rPr>
          <t>74813608</t>
        </r>
      </text>
    </comment>
    <comment ref="AD15" authorId="0" shapeId="0" xr:uid="{00000000-0006-0000-0600-00003A020000}">
      <text>
        <r>
          <rPr>
            <sz val="10"/>
            <color rgb="FF000000"/>
            <rFont val="Arial"/>
            <scheme val="minor"/>
          </rPr>
          <t>75452822</t>
        </r>
      </text>
    </comment>
    <comment ref="AF15" authorId="0" shapeId="0" xr:uid="{00000000-0006-0000-0600-00003B020000}">
      <text>
        <r>
          <rPr>
            <sz val="10"/>
            <color rgb="FF000000"/>
            <rFont val="Arial"/>
            <scheme val="minor"/>
          </rPr>
          <t>75607324</t>
        </r>
      </text>
    </comment>
    <comment ref="AG15" authorId="0" shapeId="0" xr:uid="{00000000-0006-0000-0600-00003C020000}">
      <text>
        <r>
          <rPr>
            <sz val="10"/>
            <color rgb="FF000000"/>
            <rFont val="Arial"/>
            <scheme val="minor"/>
          </rPr>
          <t>77493243</t>
        </r>
      </text>
    </comment>
    <comment ref="AH15" authorId="0" shapeId="0" xr:uid="{00000000-0006-0000-0600-00003D020000}">
      <text>
        <r>
          <rPr>
            <sz val="10"/>
            <color rgb="FF000000"/>
            <rFont val="Arial"/>
            <scheme val="minor"/>
          </rPr>
          <t>78087735</t>
        </r>
      </text>
    </comment>
    <comment ref="AJ15" authorId="0" shapeId="0" xr:uid="{00000000-0006-0000-0600-00003E020000}">
      <text>
        <r>
          <rPr>
            <sz val="10"/>
            <color rgb="FF000000"/>
            <rFont val="Arial"/>
            <scheme val="minor"/>
          </rPr>
          <t>76645555</t>
        </r>
      </text>
    </comment>
    <comment ref="AK15" authorId="0" shapeId="0" xr:uid="{00000000-0006-0000-0600-00003F020000}">
      <text>
        <r>
          <rPr>
            <sz val="10"/>
            <color rgb="FF000000"/>
            <rFont val="Arial"/>
            <scheme val="minor"/>
          </rPr>
          <t>79352764</t>
        </r>
      </text>
    </comment>
    <comment ref="AL15" authorId="0" shapeId="0" xr:uid="{00000000-0006-0000-0600-000040020000}">
      <text>
        <r>
          <rPr>
            <sz val="10"/>
            <color rgb="FF000000"/>
            <rFont val="Arial"/>
            <scheme val="minor"/>
          </rPr>
          <t>80076790</t>
        </r>
      </text>
    </comment>
    <comment ref="AM15" authorId="0" shapeId="0" xr:uid="{00000000-0006-0000-0600-000041020000}">
      <text>
        <r>
          <rPr>
            <sz val="10"/>
            <color rgb="FF000000"/>
            <rFont val="Arial"/>
            <scheme val="minor"/>
          </rPr>
          <t>73931574</t>
        </r>
      </text>
    </comment>
    <comment ref="AN15" authorId="0" shapeId="0" xr:uid="{00000000-0006-0000-0600-000042020000}">
      <text>
        <r>
          <rPr>
            <sz val="10"/>
            <color rgb="FF000000"/>
            <rFont val="Arial"/>
            <scheme val="minor"/>
          </rPr>
          <t>79794132</t>
        </r>
      </text>
    </comment>
    <comment ref="AO15" authorId="0" shapeId="0" xr:uid="{00000000-0006-0000-0600-000043020000}">
      <text>
        <r>
          <rPr>
            <sz val="10"/>
            <color rgb="FF000000"/>
            <rFont val="Arial"/>
            <scheme val="minor"/>
          </rPr>
          <t xml:space="preserve">81913840
</t>
        </r>
      </text>
    </comment>
    <comment ref="AP15" authorId="0" shapeId="0" xr:uid="{00000000-0006-0000-0600-000044020000}">
      <text>
        <r>
          <rPr>
            <sz val="10"/>
            <color rgb="FF000000"/>
            <rFont val="Arial"/>
            <scheme val="minor"/>
          </rPr>
          <t>82804952</t>
        </r>
      </text>
    </comment>
    <comment ref="AQ15" authorId="0" shapeId="0" xr:uid="{00000000-0006-0000-0600-000045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AR15" authorId="0" shapeId="0" xr:uid="{00000000-0006-0000-0600-000046020000}">
      <text>
        <r>
          <rPr>
            <sz val="10"/>
            <color rgb="FF000000"/>
            <rFont val="Arial"/>
            <scheme val="minor"/>
          </rPr>
          <t>80904864</t>
        </r>
      </text>
    </comment>
    <comment ref="AS15" authorId="0" shapeId="0" xr:uid="{00000000-0006-0000-0600-000047020000}">
      <text>
        <r>
          <rPr>
            <sz val="10"/>
            <color rgb="FF000000"/>
            <rFont val="Arial"/>
            <scheme val="minor"/>
          </rPr>
          <t>83891199</t>
        </r>
      </text>
    </comment>
    <comment ref="AT15" authorId="0" shapeId="0" xr:uid="{00000000-0006-0000-0600-000048020000}">
      <text>
        <r>
          <rPr>
            <sz val="10"/>
            <color rgb="FF000000"/>
            <rFont val="Arial"/>
            <scheme val="minor"/>
          </rPr>
          <t xml:space="preserve">85336358
</t>
        </r>
      </text>
    </comment>
    <comment ref="AU15" authorId="0" shapeId="0" xr:uid="{00000000-0006-0000-0600-000049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AV15" authorId="0" shapeId="0" xr:uid="{00000000-0006-0000-0600-00004A020000}">
      <text>
        <r>
          <rPr>
            <sz val="10"/>
            <color rgb="FF000000"/>
            <rFont val="Arial"/>
            <scheme val="minor"/>
          </rPr>
          <t>82831855</t>
        </r>
      </text>
    </comment>
    <comment ref="AW15" authorId="0" shapeId="0" xr:uid="{00000000-0006-0000-0600-00004B020000}">
      <text>
        <r>
          <rPr>
            <sz val="10"/>
            <color rgb="FF000000"/>
            <rFont val="Arial"/>
            <scheme val="minor"/>
          </rPr>
          <t xml:space="preserve">83932400
</t>
        </r>
      </text>
    </comment>
    <comment ref="AY15" authorId="0" shapeId="0" xr:uid="{00000000-0006-0000-0600-00004C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AZ15" authorId="0" shapeId="0" xr:uid="{00000000-0006-0000-0600-00004D020000}">
      <text>
        <r>
          <rPr>
            <sz val="10"/>
            <color rgb="FF000000"/>
            <rFont val="Arial"/>
            <scheme val="minor"/>
          </rPr>
          <t>85107667</t>
        </r>
      </text>
    </comment>
    <comment ref="BA15" authorId="0" shapeId="0" xr:uid="{00000000-0006-0000-0600-00004E020000}">
      <text>
        <r>
          <rPr>
            <sz val="10"/>
            <color rgb="FF000000"/>
            <rFont val="Arial"/>
            <scheme val="minor"/>
          </rPr>
          <t xml:space="preserve">89395518
</t>
        </r>
      </text>
    </comment>
    <comment ref="BB15" authorId="0" shapeId="0" xr:uid="{00000000-0006-0000-0600-00004F020000}">
      <text>
        <r>
          <rPr>
            <sz val="10"/>
            <color rgb="FF000000"/>
            <rFont val="Arial"/>
            <scheme val="minor"/>
          </rPr>
          <t>89656327</t>
        </r>
      </text>
    </comment>
    <comment ref="BC15" authorId="0" shapeId="0" xr:uid="{00000000-0006-0000-0600-000050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BD15" authorId="0" shapeId="0" xr:uid="{00000000-0006-0000-0600-000051020000}">
      <text>
        <r>
          <rPr>
            <sz val="10"/>
            <color rgb="FF000000"/>
            <rFont val="Arial"/>
            <scheme val="minor"/>
          </rPr>
          <t>85107667</t>
        </r>
      </text>
    </comment>
    <comment ref="BE15" authorId="0" shapeId="0" xr:uid="{00000000-0006-0000-0600-000052020000}">
      <text>
        <r>
          <rPr>
            <sz val="10"/>
            <color rgb="FF000000"/>
            <rFont val="Arial"/>
            <scheme val="minor"/>
          </rPr>
          <t>89697022</t>
        </r>
      </text>
    </comment>
    <comment ref="BF15" authorId="0" shapeId="0" xr:uid="{00000000-0006-0000-0600-000053020000}">
      <text>
        <r>
          <rPr>
            <sz val="10"/>
            <color rgb="FF000000"/>
            <rFont val="Arial"/>
            <scheme val="minor"/>
          </rPr>
          <t>89876898</t>
        </r>
      </text>
    </comment>
    <comment ref="BG15" authorId="0" shapeId="0" xr:uid="{00000000-0006-0000-0600-000054020000}">
      <text>
        <r>
          <rPr>
            <sz val="10"/>
            <color rgb="FF000000"/>
            <rFont val="Arial"/>
            <scheme val="minor"/>
          </rPr>
          <t>80506717</t>
        </r>
      </text>
    </comment>
    <comment ref="BH15" authorId="0" shapeId="0" xr:uid="{00000000-0006-0000-0600-000055020000}">
      <text>
        <r>
          <rPr>
            <sz val="10"/>
            <color rgb="FF000000"/>
            <rFont val="Arial"/>
            <scheme val="minor"/>
          </rPr>
          <t>85107667</t>
        </r>
      </text>
    </comment>
    <comment ref="BI15" authorId="0" shapeId="0" xr:uid="{00000000-0006-0000-0600-000056020000}">
      <text>
        <r>
          <rPr>
            <sz val="10"/>
            <color rgb="FF000000"/>
            <rFont val="Arial"/>
            <scheme val="minor"/>
          </rPr>
          <t>Aguardando NE</t>
        </r>
      </text>
    </comment>
    <comment ref="BJ15" authorId="0" shapeId="0" xr:uid="{00000000-0006-0000-0600-000057020000}">
      <text>
        <r>
          <rPr>
            <sz val="10"/>
            <color rgb="FF000000"/>
            <rFont val="Arial"/>
            <scheme val="minor"/>
          </rPr>
          <t>Aguarando BO</t>
        </r>
      </text>
    </comment>
    <comment ref="D16" authorId="0" shapeId="0" xr:uid="{00000000-0006-0000-0600-000058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E16" authorId="0" shapeId="0" xr:uid="{00000000-0006-0000-0600-000059020000}">
      <text>
        <r>
          <rPr>
            <sz val="10"/>
            <color rgb="FF000000"/>
            <rFont val="Arial"/>
            <scheme val="minor"/>
          </rPr>
          <t>60768391</t>
        </r>
      </text>
    </comment>
    <comment ref="F16" authorId="0" shapeId="0" xr:uid="{00000000-0006-0000-0600-00005A020000}">
      <text>
        <r>
          <rPr>
            <sz val="10"/>
            <color rgb="FF000000"/>
            <rFont val="Arial"/>
            <scheme val="minor"/>
          </rPr>
          <t>60227942</t>
        </r>
      </text>
    </comment>
    <comment ref="G16" authorId="0" shapeId="0" xr:uid="{00000000-0006-0000-0600-00005B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H16" authorId="0" shapeId="0" xr:uid="{00000000-0006-0000-0600-00005C020000}">
      <text>
        <r>
          <rPr>
            <sz val="10"/>
            <color rgb="FF000000"/>
            <rFont val="Arial"/>
            <scheme val="minor"/>
          </rPr>
          <t>CONTRATO DE 40 MESES (sendo 36 meses destinados a execução)</t>
        </r>
      </text>
    </comment>
    <comment ref="I16" authorId="0" shapeId="0" xr:uid="{00000000-0006-0000-0600-00005D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J16" authorId="0" shapeId="0" xr:uid="{00000000-0006-0000-0600-00005E020000}">
      <text>
        <r>
          <rPr>
            <sz val="10"/>
            <color rgb="FF000000"/>
            <rFont val="Arial"/>
            <scheme val="minor"/>
          </rPr>
          <t>59633876</t>
        </r>
      </text>
    </comment>
    <comment ref="O16" authorId="0" shapeId="0" xr:uid="{00000000-0006-0000-0600-00005F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P16" authorId="0" shapeId="0" xr:uid="{00000000-0006-0000-0600-000060020000}">
      <text>
        <r>
          <rPr>
            <sz val="10"/>
            <color rgb="FF000000"/>
            <rFont val="Arial"/>
            <scheme val="minor"/>
          </rPr>
          <t>67651584</t>
        </r>
      </text>
    </comment>
    <comment ref="Q16" authorId="0" shapeId="0" xr:uid="{00000000-0006-0000-0600-000061020000}">
      <text>
        <r>
          <rPr>
            <sz val="10"/>
            <color rgb="FF000000"/>
            <rFont val="Arial"/>
            <scheme val="minor"/>
          </rPr>
          <t>69819456</t>
        </r>
      </text>
    </comment>
    <comment ref="R16" authorId="0" shapeId="0" xr:uid="{00000000-0006-0000-0600-000062020000}">
      <text>
        <r>
          <rPr>
            <sz val="10"/>
            <color rgb="FF000000"/>
            <rFont val="Arial"/>
            <scheme val="minor"/>
          </rPr>
          <t>70453734 R$ 4.993,96 e R$ 251,80</t>
        </r>
      </text>
    </comment>
    <comment ref="S16" authorId="0" shapeId="0" xr:uid="{00000000-0006-0000-0600-000063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T16" authorId="0" shapeId="0" xr:uid="{00000000-0006-0000-0600-000064020000}">
      <text>
        <r>
          <rPr>
            <sz val="10"/>
            <color rgb="FF000000"/>
            <rFont val="Arial"/>
            <scheme val="minor"/>
          </rPr>
          <t>69536849</t>
        </r>
      </text>
    </comment>
    <comment ref="U16" authorId="0" shapeId="0" xr:uid="{00000000-0006-0000-0600-000065020000}">
      <text>
        <r>
          <rPr>
            <sz val="10"/>
            <color rgb="FF000000"/>
            <rFont val="Arial"/>
            <scheme val="minor"/>
          </rPr>
          <t>71477116</t>
        </r>
      </text>
    </comment>
    <comment ref="V16" authorId="0" shapeId="0" xr:uid="{00000000-0006-0000-0600-000066020000}">
      <text>
        <r>
          <rPr>
            <sz val="10"/>
            <color rgb="FF000000"/>
            <rFont val="Arial"/>
            <scheme val="minor"/>
          </rPr>
          <t>72228950</t>
        </r>
      </text>
    </comment>
    <comment ref="W16" authorId="0" shapeId="0" xr:uid="{00000000-0006-0000-0600-000067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X16" authorId="0" shapeId="0" xr:uid="{00000000-0006-0000-0600-000068020000}">
      <text>
        <r>
          <rPr>
            <sz val="10"/>
            <color rgb="FF000000"/>
            <rFont val="Arial"/>
            <scheme val="minor"/>
          </rPr>
          <t>70258707</t>
        </r>
      </text>
    </comment>
    <comment ref="Y16" authorId="0" shapeId="0" xr:uid="{00000000-0006-0000-0600-000069020000}">
      <text>
        <r>
          <rPr>
            <sz val="10"/>
            <color rgb="FF000000"/>
            <rFont val="Arial"/>
            <scheme val="minor"/>
          </rPr>
          <t>73063501</t>
        </r>
      </text>
    </comment>
    <comment ref="Z16" authorId="0" shapeId="0" xr:uid="{00000000-0006-0000-0600-00006A020000}">
      <text>
        <r>
          <rPr>
            <sz val="10"/>
            <color rgb="FF000000"/>
            <rFont val="Arial"/>
            <scheme val="minor"/>
          </rPr>
          <t>74029674</t>
        </r>
      </text>
    </comment>
    <comment ref="AA16" authorId="0" shapeId="0" xr:uid="{00000000-0006-0000-0600-00006B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AB16" authorId="0" shapeId="0" xr:uid="{00000000-0006-0000-0600-00006C020000}">
      <text>
        <r>
          <rPr>
            <sz val="10"/>
            <color rgb="FF000000"/>
            <rFont val="Arial"/>
            <scheme val="minor"/>
          </rPr>
          <t>74377738</t>
        </r>
      </text>
    </comment>
    <comment ref="AC16" authorId="0" shapeId="0" xr:uid="{00000000-0006-0000-0600-00006D020000}">
      <text>
        <r>
          <rPr>
            <sz val="10"/>
            <color rgb="FF000000"/>
            <rFont val="Arial"/>
            <scheme val="minor"/>
          </rPr>
          <t>75056890</t>
        </r>
      </text>
    </comment>
    <comment ref="AD16" authorId="0" shapeId="0" xr:uid="{00000000-0006-0000-0600-00006E020000}">
      <text>
        <r>
          <rPr>
            <sz val="10"/>
            <color rgb="FF000000"/>
            <rFont val="Arial"/>
            <scheme val="minor"/>
          </rPr>
          <t>75938209</t>
        </r>
      </text>
    </comment>
    <comment ref="AE16" authorId="0" shapeId="0" xr:uid="{00000000-0006-0000-0600-00006F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AF16" authorId="0" shapeId="0" xr:uid="{00000000-0006-0000-0600-000070020000}">
      <text>
        <r>
          <rPr>
            <sz val="10"/>
            <color rgb="FF000000"/>
            <rFont val="Arial"/>
            <scheme val="minor"/>
          </rPr>
          <t>74377738</t>
        </r>
      </text>
    </comment>
    <comment ref="AG16" authorId="0" shapeId="0" xr:uid="{00000000-0006-0000-0600-000071020000}">
      <text>
        <r>
          <rPr>
            <sz val="10"/>
            <color rgb="FF000000"/>
            <rFont val="Arial"/>
            <scheme val="minor"/>
          </rPr>
          <t>77489575</t>
        </r>
      </text>
    </comment>
    <comment ref="AH16" authorId="0" shapeId="0" xr:uid="{00000000-0006-0000-0600-000072020000}">
      <text>
        <r>
          <rPr>
            <sz val="10"/>
            <color rgb="FF000000"/>
            <rFont val="Arial"/>
            <scheme val="minor"/>
          </rPr>
          <t>78088242</t>
        </r>
      </text>
    </comment>
    <comment ref="AI16" authorId="0" shapeId="0" xr:uid="{00000000-0006-0000-0600-000073020000}">
      <text>
        <r>
          <rPr>
            <sz val="10"/>
            <color rgb="FF000000"/>
            <rFont val="Arial"/>
            <scheme val="minor"/>
          </rPr>
          <t>67298880</t>
        </r>
      </text>
    </comment>
    <comment ref="AJ16" authorId="0" shapeId="0" xr:uid="{00000000-0006-0000-0600-000074020000}">
      <text>
        <r>
          <rPr>
            <sz val="10"/>
            <color rgb="FF000000"/>
            <rFont val="Arial"/>
            <scheme val="minor"/>
          </rPr>
          <t>76753630</t>
        </r>
      </text>
    </comment>
    <comment ref="AK16" authorId="0" shapeId="0" xr:uid="{00000000-0006-0000-0600-000075020000}">
      <text>
        <r>
          <rPr>
            <sz val="10"/>
            <color rgb="FF000000"/>
            <rFont val="Arial"/>
            <scheme val="minor"/>
          </rPr>
          <t>79357618</t>
        </r>
      </text>
    </comment>
    <comment ref="AL16" authorId="0" shapeId="0" xr:uid="{00000000-0006-0000-0600-000076020000}">
      <text>
        <r>
          <rPr>
            <sz val="10"/>
            <color rgb="FF000000"/>
            <rFont val="Arial"/>
            <scheme val="minor"/>
          </rPr>
          <t>80075371</t>
        </r>
      </text>
    </comment>
    <comment ref="AM16" authorId="0" shapeId="0" xr:uid="{00000000-0006-0000-0600-000077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N16" authorId="0" shapeId="0" xr:uid="{00000000-0006-0000-0600-000078020000}">
      <text>
        <r>
          <rPr>
            <sz val="10"/>
            <color rgb="FF000000"/>
            <rFont val="Arial"/>
            <scheme val="minor"/>
          </rPr>
          <t>78107467</t>
        </r>
      </text>
    </comment>
    <comment ref="AO16" authorId="0" shapeId="0" xr:uid="{00000000-0006-0000-0600-000079020000}">
      <text>
        <r>
          <rPr>
            <sz val="10"/>
            <color rgb="FF000000"/>
            <rFont val="Arial"/>
            <scheme val="minor"/>
          </rPr>
          <t>82000648</t>
        </r>
      </text>
    </comment>
    <comment ref="AP16" authorId="0" shapeId="0" xr:uid="{00000000-0006-0000-0600-00007A020000}">
      <text>
        <r>
          <rPr>
            <sz val="10"/>
            <color rgb="FF000000"/>
            <rFont val="Arial"/>
            <scheme val="minor"/>
          </rPr>
          <t>83004958</t>
        </r>
      </text>
    </comment>
    <comment ref="AQ16" authorId="0" shapeId="0" xr:uid="{00000000-0006-0000-0600-00007B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R16" authorId="0" shapeId="0" xr:uid="{00000000-0006-0000-0600-00007C020000}">
      <text>
        <r>
          <rPr>
            <sz val="10"/>
            <color rgb="FF000000"/>
            <rFont val="Arial"/>
            <scheme val="minor"/>
          </rPr>
          <t>80858047</t>
        </r>
      </text>
    </comment>
    <comment ref="AS16" authorId="0" shapeId="0" xr:uid="{00000000-0006-0000-0600-00007D020000}">
      <text>
        <r>
          <rPr>
            <sz val="10"/>
            <color rgb="FF000000"/>
            <rFont val="Arial"/>
            <scheme val="minor"/>
          </rPr>
          <t>83892977</t>
        </r>
      </text>
    </comment>
    <comment ref="AU16" authorId="0" shapeId="0" xr:uid="{00000000-0006-0000-0600-00007E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V16" authorId="0" shapeId="0" xr:uid="{00000000-0006-0000-0600-00007F020000}">
      <text>
        <r>
          <rPr>
            <sz val="10"/>
            <color rgb="FF000000"/>
            <rFont val="Arial"/>
            <scheme val="minor"/>
          </rPr>
          <t>82864502</t>
        </r>
      </text>
    </comment>
    <comment ref="AY16" authorId="0" shapeId="0" xr:uid="{00000000-0006-0000-0600-000080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AZ16" authorId="0" shapeId="0" xr:uid="{00000000-0006-0000-0600-000081020000}">
      <text>
        <r>
          <rPr>
            <sz val="10"/>
            <color rgb="FF000000"/>
            <rFont val="Arial"/>
            <scheme val="minor"/>
          </rPr>
          <t>84726549</t>
        </r>
      </text>
    </comment>
    <comment ref="BC16" authorId="0" shapeId="0" xr:uid="{00000000-0006-0000-0600-000082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BD16" authorId="0" shapeId="0" xr:uid="{00000000-0006-0000-0600-000083020000}">
      <text>
        <r>
          <rPr>
            <sz val="10"/>
            <color rgb="FF000000"/>
            <rFont val="Arial"/>
            <scheme val="minor"/>
          </rPr>
          <t>85118778</t>
        </r>
      </text>
    </comment>
    <comment ref="BG16" authorId="0" shapeId="0" xr:uid="{00000000-0006-0000-0600-000084020000}">
      <text>
        <r>
          <rPr>
            <sz val="10"/>
            <color rgb="FF000000"/>
            <rFont val="Arial"/>
            <scheme val="minor"/>
          </rPr>
          <t>77505070</t>
        </r>
      </text>
    </comment>
    <comment ref="BH16" authorId="0" shapeId="0" xr:uid="{00000000-0006-0000-0600-000085020000}">
      <text>
        <r>
          <rPr>
            <sz val="10"/>
            <color rgb="FF000000"/>
            <rFont val="Arial"/>
            <scheme val="minor"/>
          </rPr>
          <t>85118778</t>
        </r>
      </text>
    </comment>
    <comment ref="M17" authorId="0" shapeId="0" xr:uid="{00000000-0006-0000-0600-000086020000}">
      <text>
        <r>
          <rPr>
            <sz val="10"/>
            <color rgb="FF000000"/>
            <rFont val="Arial"/>
            <scheme val="minor"/>
          </rPr>
          <t xml:space="preserve">78345340
</t>
        </r>
      </text>
    </comment>
    <comment ref="O17" authorId="0" shapeId="0" xr:uid="{00000000-0006-0000-0600-000087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P17" authorId="0" shapeId="0" xr:uid="{00000000-0006-0000-0600-000088020000}">
      <text>
        <r>
          <rPr>
            <sz val="10"/>
            <color rgb="FF000000"/>
            <rFont val="Arial"/>
            <scheme val="minor"/>
          </rPr>
          <t>67625799</t>
        </r>
      </text>
    </comment>
    <comment ref="Q17" authorId="0" shapeId="0" xr:uid="{00000000-0006-0000-0600-000089020000}">
      <text>
        <r>
          <rPr>
            <sz val="10"/>
            <color rgb="FF000000"/>
            <rFont val="Arial"/>
            <scheme val="minor"/>
          </rPr>
          <t>68725153</t>
        </r>
      </text>
    </comment>
    <comment ref="R17" authorId="0" shapeId="0" xr:uid="{00000000-0006-0000-0600-00008A020000}">
      <text>
        <r>
          <rPr>
            <sz val="10"/>
            <color rgb="FF000000"/>
            <rFont val="Arial"/>
            <scheme val="minor"/>
          </rPr>
          <t>R$ 25.298,96 R$ 1.275,58 (70019630)</t>
        </r>
      </text>
    </comment>
    <comment ref="S17" authorId="0" shapeId="0" xr:uid="{00000000-0006-0000-0600-00008B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T17" authorId="0" shapeId="0" xr:uid="{00000000-0006-0000-0600-00008C020000}">
      <text>
        <r>
          <rPr>
            <sz val="10"/>
            <color rgb="FF000000"/>
            <rFont val="Arial"/>
            <scheme val="minor"/>
          </rPr>
          <t>69215241</t>
        </r>
      </text>
    </comment>
    <comment ref="U17" authorId="0" shapeId="0" xr:uid="{00000000-0006-0000-0600-00008D020000}">
      <text>
        <r>
          <rPr>
            <sz val="10"/>
            <color rgb="FF000000"/>
            <rFont val="Arial"/>
            <scheme val="minor"/>
          </rPr>
          <t>70071650</t>
        </r>
      </text>
    </comment>
    <comment ref="V17" authorId="0" shapeId="0" xr:uid="{00000000-0006-0000-0600-00008E020000}">
      <text>
        <r>
          <rPr>
            <sz val="10"/>
            <color rgb="FF000000"/>
            <rFont val="Arial"/>
            <scheme val="minor"/>
          </rPr>
          <t>71838660</t>
        </r>
      </text>
    </comment>
    <comment ref="W17" authorId="0" shapeId="0" xr:uid="{00000000-0006-0000-0600-00008F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X17" authorId="0" shapeId="0" xr:uid="{00000000-0006-0000-0600-000090020000}">
      <text>
        <r>
          <rPr>
            <sz val="10"/>
            <color rgb="FF000000"/>
            <rFont val="Arial"/>
            <scheme val="minor"/>
          </rPr>
          <t xml:space="preserve">70271550
</t>
        </r>
      </text>
    </comment>
    <comment ref="Y17" authorId="0" shapeId="0" xr:uid="{00000000-0006-0000-0600-000091020000}">
      <text>
        <r>
          <rPr>
            <sz val="10"/>
            <color rgb="FF000000"/>
            <rFont val="Arial"/>
            <scheme val="minor"/>
          </rPr>
          <t>72220057</t>
        </r>
      </text>
    </comment>
    <comment ref="Z17" authorId="0" shapeId="0" xr:uid="{00000000-0006-0000-0600-000092020000}">
      <text>
        <r>
          <rPr>
            <sz val="10"/>
            <color rgb="FF000000"/>
            <rFont val="Arial"/>
            <scheme val="minor"/>
          </rPr>
          <t>73159116</t>
        </r>
      </text>
    </comment>
    <comment ref="AA17" authorId="0" shapeId="0" xr:uid="{00000000-0006-0000-0600-000093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B17" authorId="0" shapeId="0" xr:uid="{00000000-0006-0000-0600-000094020000}">
      <text>
        <r>
          <rPr>
            <sz val="10"/>
            <color rgb="FF000000"/>
            <rFont val="Arial"/>
            <scheme val="minor"/>
          </rPr>
          <t>72728751</t>
        </r>
      </text>
    </comment>
    <comment ref="AC17" authorId="0" shapeId="0" xr:uid="{00000000-0006-0000-0600-000095020000}">
      <text>
        <r>
          <rPr>
            <sz val="10"/>
            <color rgb="FF000000"/>
            <rFont val="Arial"/>
            <scheme val="minor"/>
          </rPr>
          <t>74013886</t>
        </r>
      </text>
    </comment>
    <comment ref="AD17" authorId="0" shapeId="0" xr:uid="{00000000-0006-0000-0600-000096020000}">
      <text>
        <r>
          <rPr>
            <sz val="10"/>
            <color rgb="FF000000"/>
            <rFont val="Arial"/>
            <scheme val="minor"/>
          </rPr>
          <t>74715390</t>
        </r>
      </text>
    </comment>
    <comment ref="AE17" authorId="0" shapeId="0" xr:uid="{00000000-0006-0000-0600-000097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F17" authorId="0" shapeId="0" xr:uid="{00000000-0006-0000-0600-000098020000}">
      <text>
        <r>
          <rPr>
            <sz val="10"/>
            <color rgb="FF000000"/>
            <rFont val="Arial"/>
            <scheme val="minor"/>
          </rPr>
          <t>74382472</t>
        </r>
      </text>
    </comment>
    <comment ref="AG17" authorId="0" shapeId="0" xr:uid="{00000000-0006-0000-0600-000099020000}">
      <text>
        <r>
          <rPr>
            <sz val="10"/>
            <color rgb="FF000000"/>
            <rFont val="Arial"/>
            <scheme val="minor"/>
          </rPr>
          <t>26574,54</t>
        </r>
      </text>
    </comment>
    <comment ref="AH17" authorId="0" shapeId="0" xr:uid="{00000000-0006-0000-0600-00009A020000}">
      <text>
        <r>
          <rPr>
            <sz val="10"/>
            <color rgb="FF000000"/>
            <rFont val="Arial"/>
            <scheme val="minor"/>
          </rPr>
          <t>77395696</t>
        </r>
      </text>
    </comment>
    <comment ref="AI17" authorId="0" shapeId="0" xr:uid="{00000000-0006-0000-0600-00009B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J17" authorId="0" shapeId="0" xr:uid="{00000000-0006-0000-0600-00009C020000}">
      <text>
        <r>
          <rPr>
            <sz val="10"/>
            <color rgb="FF000000"/>
            <rFont val="Arial"/>
            <scheme val="minor"/>
          </rPr>
          <t>76806064</t>
        </r>
      </text>
    </comment>
    <comment ref="AK17" authorId="0" shapeId="0" xr:uid="{00000000-0006-0000-0600-00009D020000}">
      <text>
        <r>
          <rPr>
            <sz val="10"/>
            <color rgb="FF000000"/>
            <rFont val="Arial"/>
            <scheme val="minor"/>
          </rPr>
          <t>78888291</t>
        </r>
      </text>
    </comment>
    <comment ref="AL17" authorId="0" shapeId="0" xr:uid="{00000000-0006-0000-0600-00009E020000}">
      <text>
        <r>
          <rPr>
            <sz val="10"/>
            <color rgb="FF000000"/>
            <rFont val="Arial"/>
            <scheme val="minor"/>
          </rPr>
          <t>79704495</t>
        </r>
      </text>
    </comment>
    <comment ref="AM17" authorId="0" shapeId="0" xr:uid="{00000000-0006-0000-0600-00009F020000}">
      <text>
        <r>
          <rPr>
            <sz val="10"/>
            <color rgb="FF000000"/>
            <rFont val="Arial"/>
            <scheme val="minor"/>
          </rPr>
          <t>67324948</t>
        </r>
      </text>
    </comment>
    <comment ref="AN17" authorId="0" shapeId="0" xr:uid="{00000000-0006-0000-0600-0000A0020000}">
      <text>
        <r>
          <rPr>
            <sz val="10"/>
            <color rgb="FF000000"/>
            <rFont val="Arial"/>
            <scheme val="minor"/>
          </rPr>
          <t>78347197</t>
        </r>
      </text>
    </comment>
    <comment ref="AO17" authorId="0" shapeId="0" xr:uid="{00000000-0006-0000-0600-0000A1020000}">
      <text>
        <r>
          <rPr>
            <sz val="10"/>
            <color rgb="FF000000"/>
            <rFont val="Arial"/>
            <scheme val="minor"/>
          </rPr>
          <t>80905943</t>
        </r>
      </text>
    </comment>
    <comment ref="AP17" authorId="0" shapeId="0" xr:uid="{00000000-0006-0000-0600-0000A2020000}">
      <text>
        <r>
          <rPr>
            <sz val="10"/>
            <color rgb="FF000000"/>
            <rFont val="Arial"/>
            <scheme val="minor"/>
          </rPr>
          <t>82079531</t>
        </r>
      </text>
    </comment>
    <comment ref="AQ17" authorId="0" shapeId="0" xr:uid="{00000000-0006-0000-0600-0000A3020000}">
      <text>
        <r>
          <rPr>
            <sz val="10"/>
            <color rgb="FF000000"/>
            <rFont val="Arial"/>
            <scheme val="minor"/>
          </rPr>
          <t>15 dias com o valor de R$ 27.260,10
15 dias com o valor de R$ 28.623,11
(67324948)</t>
        </r>
      </text>
    </comment>
    <comment ref="AR17" authorId="0" shapeId="0" xr:uid="{00000000-0006-0000-0600-0000A4020000}">
      <text>
        <r>
          <rPr>
            <sz val="10"/>
            <color rgb="FF000000"/>
            <rFont val="Arial"/>
            <scheme val="minor"/>
          </rPr>
          <t>80649957</t>
        </r>
      </text>
    </comment>
    <comment ref="AS17" authorId="0" shapeId="0" xr:uid="{00000000-0006-0000-0600-0000A5020000}">
      <text>
        <r>
          <rPr>
            <sz val="10"/>
            <color rgb="FF000000"/>
            <rFont val="Arial"/>
            <scheme val="minor"/>
          </rPr>
          <t>83129666</t>
        </r>
      </text>
    </comment>
    <comment ref="AT17" authorId="0" shapeId="0" xr:uid="{00000000-0006-0000-0600-0000A6020000}">
      <text>
        <r>
          <rPr>
            <sz val="10"/>
            <color rgb="FF000000"/>
            <rFont val="Arial"/>
            <scheme val="minor"/>
          </rPr>
          <t xml:space="preserve">84410267
</t>
        </r>
      </text>
    </comment>
    <comment ref="AU17" authorId="0" shapeId="0" xr:uid="{00000000-0006-0000-0600-0000A7020000}">
      <text>
        <r>
          <rPr>
            <sz val="10"/>
            <color rgb="FF000000"/>
            <rFont val="Arial"/>
            <scheme val="minor"/>
          </rPr>
          <t>80406658</t>
        </r>
      </text>
    </comment>
    <comment ref="AV17" authorId="0" shapeId="0" xr:uid="{00000000-0006-0000-0600-0000A8020000}">
      <text>
        <r>
          <rPr>
            <sz val="10"/>
            <color rgb="FF000000"/>
            <rFont val="Arial"/>
            <scheme val="minor"/>
          </rPr>
          <t xml:space="preserve">82721850
</t>
        </r>
      </text>
    </comment>
    <comment ref="AW17" authorId="0" shapeId="0" xr:uid="{00000000-0006-0000-0600-0000A9020000}">
      <text>
        <r>
          <rPr>
            <sz val="10"/>
            <color rgb="FF000000"/>
            <rFont val="Arial"/>
            <scheme val="minor"/>
          </rPr>
          <t xml:space="preserve">85451718
</t>
        </r>
      </text>
    </comment>
    <comment ref="AX17" authorId="0" shapeId="0" xr:uid="{00000000-0006-0000-0600-0000AA020000}">
      <text>
        <r>
          <rPr>
            <sz val="10"/>
            <color rgb="FF000000"/>
            <rFont val="Arial"/>
            <scheme val="minor"/>
          </rPr>
          <t xml:space="preserve">86670891
</t>
        </r>
      </text>
    </comment>
    <comment ref="AZ17" authorId="0" shapeId="0" xr:uid="{00000000-0006-0000-0600-0000AB020000}">
      <text>
        <r>
          <rPr>
            <sz val="10"/>
            <color rgb="FF000000"/>
            <rFont val="Arial"/>
            <scheme val="minor"/>
          </rPr>
          <t xml:space="preserve">85035918 + 85108803
</t>
        </r>
      </text>
    </comment>
    <comment ref="BA17" authorId="0" shapeId="0" xr:uid="{00000000-0006-0000-0600-0000AC020000}">
      <text>
        <r>
          <rPr>
            <sz val="10"/>
            <color rgb="FF000000"/>
            <rFont val="Arial"/>
            <scheme val="minor"/>
          </rPr>
          <t>87614422</t>
        </r>
      </text>
    </comment>
    <comment ref="BB17" authorId="0" shapeId="0" xr:uid="{00000000-0006-0000-0600-0000AD020000}">
      <text>
        <r>
          <rPr>
            <sz val="10"/>
            <color rgb="FF000000"/>
            <rFont val="Arial"/>
            <scheme val="minor"/>
          </rPr>
          <t>88487032</t>
        </r>
      </text>
    </comment>
    <comment ref="D18" authorId="0" shapeId="0" xr:uid="{00000000-0006-0000-0600-0000AE020000}">
      <text>
        <r>
          <rPr>
            <sz val="10"/>
            <color rgb="FF000000"/>
            <rFont val="Arial"/>
            <scheme val="minor"/>
          </rPr>
          <t>35785955</t>
        </r>
      </text>
    </comment>
    <comment ref="E18" authorId="0" shapeId="0" xr:uid="{00000000-0006-0000-0600-0000AF020000}">
      <text>
        <r>
          <rPr>
            <sz val="10"/>
            <color rgb="FF000000"/>
            <rFont val="Arial"/>
            <scheme val="minor"/>
          </rPr>
          <t>36305089</t>
        </r>
      </text>
    </comment>
    <comment ref="F18" authorId="0" shapeId="0" xr:uid="{00000000-0006-0000-0600-0000B0020000}">
      <text>
        <r>
          <rPr>
            <sz val="10"/>
            <color rgb="FF000000"/>
            <rFont val="Arial"/>
            <scheme val="minor"/>
          </rPr>
          <t>36234362</t>
        </r>
      </text>
    </comment>
    <comment ref="G18" authorId="0" shapeId="0" xr:uid="{00000000-0006-0000-0600-0000B102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I18" authorId="0" shapeId="0" xr:uid="{00000000-0006-0000-0600-0000B202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J18" authorId="0" shapeId="0" xr:uid="{00000000-0006-0000-0600-0000B3020000}">
      <text>
        <r>
          <rPr>
            <sz val="10"/>
            <color rgb="FF000000"/>
            <rFont val="Arial"/>
            <scheme val="minor"/>
          </rPr>
          <t>78592263</t>
        </r>
      </text>
    </comment>
    <comment ref="M18" authorId="0" shapeId="0" xr:uid="{00000000-0006-0000-0600-0000B4020000}">
      <text>
        <r>
          <rPr>
            <sz val="10"/>
            <color rgb="FF000000"/>
            <rFont val="Arial"/>
            <scheme val="minor"/>
          </rPr>
          <t>55826195</t>
        </r>
      </text>
    </comment>
    <comment ref="O18" authorId="0" shapeId="0" xr:uid="{00000000-0006-0000-0600-0000B5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P18" authorId="0" shapeId="0" xr:uid="{00000000-0006-0000-0600-0000B6020000}">
      <text>
        <r>
          <rPr>
            <sz val="10"/>
            <color rgb="FF000000"/>
            <rFont val="Arial"/>
            <scheme val="minor"/>
          </rPr>
          <t>67778955</t>
        </r>
      </text>
    </comment>
    <comment ref="Q18" authorId="0" shapeId="0" xr:uid="{00000000-0006-0000-0600-0000B7020000}">
      <text>
        <r>
          <rPr>
            <sz val="10"/>
            <color rgb="FF000000"/>
            <rFont val="Arial"/>
            <scheme val="minor"/>
          </rPr>
          <t>69059744</t>
        </r>
      </text>
    </comment>
    <comment ref="R18" authorId="0" shapeId="0" xr:uid="{00000000-0006-0000-0600-0000B8020000}">
      <text>
        <r>
          <rPr>
            <sz val="10"/>
            <color rgb="FF000000"/>
            <rFont val="Arial"/>
            <scheme val="minor"/>
          </rPr>
          <t>70025250</t>
        </r>
      </text>
    </comment>
    <comment ref="S18" authorId="0" shapeId="0" xr:uid="{00000000-0006-0000-0600-0000B9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T18" authorId="0" shapeId="0" xr:uid="{00000000-0006-0000-0600-0000BA020000}">
      <text>
        <r>
          <rPr>
            <sz val="10"/>
            <color rgb="FF000000"/>
            <rFont val="Arial"/>
            <scheme val="minor"/>
          </rPr>
          <t>69217488</t>
        </r>
      </text>
    </comment>
    <comment ref="U18" authorId="0" shapeId="0" xr:uid="{00000000-0006-0000-0600-0000BB020000}">
      <text>
        <r>
          <rPr>
            <sz val="10"/>
            <color rgb="FF000000"/>
            <rFont val="Arial"/>
            <scheme val="minor"/>
          </rPr>
          <t>69761255</t>
        </r>
      </text>
    </comment>
    <comment ref="V18" authorId="0" shapeId="0" xr:uid="{00000000-0006-0000-0600-0000BC020000}">
      <text>
        <r>
          <rPr>
            <sz val="10"/>
            <color rgb="FF000000"/>
            <rFont val="Arial"/>
            <scheme val="minor"/>
          </rPr>
          <t>70452606</t>
        </r>
      </text>
    </comment>
    <comment ref="W18" authorId="0" shapeId="0" xr:uid="{00000000-0006-0000-0600-0000BD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X18" authorId="0" shapeId="0" xr:uid="{00000000-0006-0000-0600-0000BE020000}">
      <text>
        <r>
          <rPr>
            <sz val="10"/>
            <color rgb="FF000000"/>
            <rFont val="Arial"/>
            <scheme val="minor"/>
          </rPr>
          <t>70091021</t>
        </r>
      </text>
    </comment>
    <comment ref="Y18" authorId="0" shapeId="0" xr:uid="{00000000-0006-0000-0600-0000BF020000}">
      <text>
        <r>
          <rPr>
            <sz val="10"/>
            <color rgb="FF000000"/>
            <rFont val="Arial"/>
            <scheme val="minor"/>
          </rPr>
          <t>73295592</t>
        </r>
      </text>
    </comment>
    <comment ref="Z18" authorId="0" shapeId="0" xr:uid="{00000000-0006-0000-0600-0000C0020000}">
      <text>
        <r>
          <rPr>
            <sz val="10"/>
            <color rgb="FF000000"/>
            <rFont val="Arial"/>
            <scheme val="minor"/>
          </rPr>
          <t>74623743</t>
        </r>
      </text>
    </comment>
    <comment ref="AA18" authorId="0" shapeId="0" xr:uid="{00000000-0006-0000-0600-0000C1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AB18" authorId="0" shapeId="0" xr:uid="{00000000-0006-0000-0600-0000C2020000}">
      <text>
        <r>
          <rPr>
            <sz val="10"/>
            <color rgb="FF000000"/>
            <rFont val="Arial"/>
            <scheme val="minor"/>
          </rPr>
          <t>72319826</t>
        </r>
      </text>
    </comment>
    <comment ref="AC18" authorId="0" shapeId="0" xr:uid="{00000000-0006-0000-0600-0000C3020000}">
      <text>
        <r>
          <rPr>
            <sz val="10"/>
            <color rgb="FF000000"/>
            <rFont val="Arial"/>
            <scheme val="minor"/>
          </rPr>
          <t>78540766</t>
        </r>
      </text>
    </comment>
    <comment ref="AD18" authorId="0" shapeId="0" xr:uid="{00000000-0006-0000-0600-0000C4020000}">
      <text>
        <r>
          <rPr>
            <sz val="10"/>
            <color rgb="FF000000"/>
            <rFont val="Arial"/>
            <scheme val="minor"/>
          </rPr>
          <t>79345054</t>
        </r>
      </text>
    </comment>
    <comment ref="AE18" authorId="0" shapeId="0" xr:uid="{00000000-0006-0000-0600-0000C5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AF18" authorId="0" shapeId="0" xr:uid="{00000000-0006-0000-0600-0000C6020000}">
      <text>
        <r>
          <rPr>
            <sz val="10"/>
            <color rgb="FF000000"/>
            <rFont val="Arial"/>
            <scheme val="minor"/>
          </rPr>
          <t>74464136</t>
        </r>
      </text>
    </comment>
    <comment ref="AG18" authorId="0" shapeId="0" xr:uid="{00000000-0006-0000-0600-0000C7020000}">
      <text>
        <r>
          <rPr>
            <sz val="10"/>
            <color rgb="FF000000"/>
            <rFont val="Arial"/>
            <scheme val="minor"/>
          </rPr>
          <t>76237779</t>
        </r>
      </text>
    </comment>
    <comment ref="AH18" authorId="0" shapeId="0" xr:uid="{00000000-0006-0000-0600-0000C8020000}">
      <text>
        <r>
          <rPr>
            <sz val="10"/>
            <color rgb="FF000000"/>
            <rFont val="Arial"/>
            <scheme val="minor"/>
          </rPr>
          <t>77103479</t>
        </r>
      </text>
    </comment>
    <comment ref="AI18" authorId="0" shapeId="0" xr:uid="{00000000-0006-0000-0600-0000C9020000}">
      <text>
        <r>
          <rPr>
            <sz val="10"/>
            <color rgb="FF000000"/>
            <rFont val="Arial"/>
            <scheme val="minor"/>
          </rPr>
          <t>67299484</t>
        </r>
      </text>
    </comment>
    <comment ref="AJ18" authorId="0" shapeId="0" xr:uid="{00000000-0006-0000-0600-0000CA020000}">
      <text>
        <r>
          <rPr>
            <sz val="10"/>
            <color rgb="FF000000"/>
            <rFont val="Arial"/>
            <scheme val="minor"/>
          </rPr>
          <t>76658425</t>
        </r>
      </text>
    </comment>
    <comment ref="AK18" authorId="0" shapeId="0" xr:uid="{00000000-0006-0000-0600-0000CB020000}">
      <text>
        <r>
          <rPr>
            <sz val="10"/>
            <color rgb="FF000000"/>
            <rFont val="Arial"/>
            <scheme val="minor"/>
          </rPr>
          <t>77953486</t>
        </r>
      </text>
    </comment>
    <comment ref="AL18" authorId="0" shapeId="0" xr:uid="{00000000-0006-0000-0600-0000CC020000}">
      <text>
        <r>
          <rPr>
            <sz val="10"/>
            <color rgb="FF000000"/>
            <rFont val="Arial"/>
            <scheme val="minor"/>
          </rPr>
          <t>78988149</t>
        </r>
      </text>
    </comment>
    <comment ref="AM18" authorId="0" shapeId="0" xr:uid="{00000000-0006-0000-0600-0000CD020000}">
      <text>
        <r>
          <rPr>
            <sz val="10"/>
            <color rgb="FF000000"/>
            <rFont val="Arial"/>
            <scheme val="minor"/>
          </rPr>
          <t xml:space="preserve">18 dias com o valor de R$ 4.120,29
12 dias com o valor de R$ 4.326,30
67299484 - FOI EMPENHADO A MAIS Q O PREVISTO, CONSIDERANDO A RENOVAÇÃO, MAS SEM O REAJUSTE - GESTORA DEVE ADEQUAR
</t>
        </r>
      </text>
    </comment>
    <comment ref="AN18" authorId="0" shapeId="0" xr:uid="{00000000-0006-0000-0600-0000CE020000}">
      <text>
        <r>
          <rPr>
            <sz val="10"/>
            <color rgb="FF000000"/>
            <rFont val="Arial"/>
            <scheme val="minor"/>
          </rPr>
          <t>78294680</t>
        </r>
      </text>
    </comment>
    <comment ref="AO18" authorId="0" shapeId="0" xr:uid="{00000000-0006-0000-0600-0000CF020000}">
      <text>
        <r>
          <rPr>
            <sz val="10"/>
            <color rgb="FF000000"/>
            <rFont val="Arial"/>
            <scheme val="minor"/>
          </rPr>
          <t>80604702</t>
        </r>
      </text>
    </comment>
    <comment ref="AP18" authorId="0" shapeId="0" xr:uid="{00000000-0006-0000-0600-0000D0020000}">
      <text>
        <r>
          <rPr>
            <sz val="10"/>
            <color rgb="FF000000"/>
            <rFont val="Arial"/>
            <scheme val="minor"/>
          </rPr>
          <t>81377147</t>
        </r>
      </text>
    </comment>
    <comment ref="AQ18" authorId="0" shapeId="0" xr:uid="{00000000-0006-0000-0600-0000D1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AR18" authorId="0" shapeId="0" xr:uid="{00000000-0006-0000-0600-0000D2020000}">
      <text>
        <r>
          <rPr>
            <sz val="10"/>
            <color rgb="FF000000"/>
            <rFont val="Arial"/>
            <scheme val="minor"/>
          </rPr>
          <t>80119395</t>
        </r>
      </text>
    </comment>
    <comment ref="AT18" authorId="0" shapeId="0" xr:uid="{00000000-0006-0000-0600-0000D3020000}">
      <text>
        <r>
          <rPr>
            <sz val="10"/>
            <color rgb="FF000000"/>
            <rFont val="Arial"/>
            <scheme val="minor"/>
          </rPr>
          <t>Ordem Bancária - 2024OB01162 e 1163 (84405586)</t>
        </r>
      </text>
    </comment>
    <comment ref="AU18" authorId="0" shapeId="0" xr:uid="{00000000-0006-0000-0600-0000D4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AV18" authorId="0" shapeId="0" xr:uid="{00000000-0006-0000-0600-0000D5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AW18" authorId="0" shapeId="0" xr:uid="{00000000-0006-0000-0600-0000D6020000}">
      <text>
        <r>
          <rPr>
            <sz val="10"/>
            <color rgb="FF000000"/>
            <rFont val="Arial"/>
            <scheme val="minor"/>
          </rPr>
          <t>85521488</t>
        </r>
      </text>
    </comment>
    <comment ref="AX18" authorId="0" shapeId="0" xr:uid="{00000000-0006-0000-0600-0000D7020000}">
      <text>
        <r>
          <rPr>
            <sz val="10"/>
            <color rgb="FF000000"/>
            <rFont val="Arial"/>
            <scheme val="minor"/>
          </rPr>
          <t>86911317</t>
        </r>
      </text>
    </comment>
    <comment ref="AY18" authorId="0" shapeId="0" xr:uid="{00000000-0006-0000-0600-0000D8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AZ18" authorId="0" shapeId="0" xr:uid="{00000000-0006-0000-0600-0000D9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BA18" authorId="0" shapeId="0" xr:uid="{00000000-0006-0000-0600-0000DA020000}">
      <text>
        <r>
          <rPr>
            <sz val="10"/>
            <color rgb="FF000000"/>
            <rFont val="Arial"/>
            <scheme val="minor"/>
          </rPr>
          <t>87606906</t>
        </r>
      </text>
    </comment>
    <comment ref="BB18" authorId="0" shapeId="0" xr:uid="{00000000-0006-0000-0600-0000DB020000}">
      <text>
        <r>
          <rPr>
            <sz val="10"/>
            <color rgb="FF000000"/>
            <rFont val="Arial"/>
            <scheme val="minor"/>
          </rPr>
          <t xml:space="preserve">88306849
</t>
        </r>
      </text>
    </comment>
    <comment ref="BC18" authorId="0" shapeId="0" xr:uid="{00000000-0006-0000-0600-0000DC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BD18" authorId="0" shapeId="0" xr:uid="{00000000-0006-0000-0600-0000DD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BE18" authorId="0" shapeId="0" xr:uid="{00000000-0006-0000-0600-0000DE020000}">
      <text>
        <r>
          <rPr>
            <sz val="10"/>
            <color rgb="FF000000"/>
            <rFont val="Arial"/>
            <scheme val="minor"/>
          </rPr>
          <t>89932744</t>
        </r>
      </text>
    </comment>
    <comment ref="BF18" authorId="0" shapeId="0" xr:uid="{00000000-0006-0000-0600-0000DF020000}">
      <text>
        <r>
          <rPr>
            <sz val="10"/>
            <color rgb="FF000000"/>
            <rFont val="Arial"/>
            <scheme val="minor"/>
          </rPr>
          <t>90208054 - PD 
Aguardando OB</t>
        </r>
      </text>
    </comment>
    <comment ref="BG18" authorId="0" shapeId="0" xr:uid="{00000000-0006-0000-0600-0000E0020000}">
      <text>
        <r>
          <rPr>
            <sz val="10"/>
            <color rgb="FF000000"/>
            <rFont val="Arial"/>
            <scheme val="minor"/>
          </rPr>
          <t>78925370</t>
        </r>
      </text>
    </comment>
    <comment ref="BH18" authorId="0" shapeId="0" xr:uid="{00000000-0006-0000-0600-0000E1020000}">
      <text>
        <r>
          <rPr>
            <sz val="10"/>
            <color rgb="FF000000"/>
            <rFont val="Arial"/>
            <scheme val="minor"/>
          </rPr>
          <t>82607953</t>
        </r>
      </text>
    </comment>
    <comment ref="BI18" authorId="0" shapeId="0" xr:uid="{00000000-0006-0000-0600-0000E2020000}">
      <text>
        <r>
          <rPr>
            <sz val="10"/>
            <color rgb="FF000000"/>
            <rFont val="Arial"/>
            <scheme val="minor"/>
          </rPr>
          <t>90011960</t>
        </r>
      </text>
    </comment>
    <comment ref="BJ18" authorId="0" shapeId="0" xr:uid="{00000000-0006-0000-0600-0000E3020000}">
      <text>
        <r>
          <rPr>
            <sz val="10"/>
            <color rgb="FF000000"/>
            <rFont val="Arial"/>
            <scheme val="minor"/>
          </rPr>
          <t>90204227 - PD 
Aguardando OB</t>
        </r>
      </text>
    </comment>
    <comment ref="B19" authorId="0" shapeId="0" xr:uid="{00000000-0006-0000-0600-0000E4020000}">
      <text>
        <r>
          <rPr>
            <sz val="10"/>
            <color rgb="FF000000"/>
            <rFont val="Arial"/>
            <scheme val="minor"/>
          </rPr>
          <t>2024NE00006 devolver R$ 0,01</t>
        </r>
      </text>
    </comment>
    <comment ref="D19" authorId="0" shapeId="0" xr:uid="{00000000-0006-0000-0600-0000E5020000}">
      <text>
        <r>
          <rPr>
            <sz val="10"/>
            <color rgb="FF000000"/>
            <rFont val="Arial"/>
            <scheme val="minor"/>
          </rPr>
          <t>16048157</t>
        </r>
      </text>
    </comment>
    <comment ref="E19" authorId="0" shapeId="0" xr:uid="{00000000-0006-0000-0600-0000E6020000}">
      <text>
        <r>
          <rPr>
            <sz val="10"/>
            <color rgb="FF000000"/>
            <rFont val="Arial"/>
            <scheme val="minor"/>
          </rPr>
          <t>30358659</t>
        </r>
      </text>
    </comment>
    <comment ref="F19" authorId="0" shapeId="0" xr:uid="{00000000-0006-0000-0600-0000E7020000}">
      <text>
        <r>
          <rPr>
            <sz val="10"/>
            <color rgb="FF000000"/>
            <rFont val="Arial"/>
            <scheme val="minor"/>
          </rPr>
          <t>16355722</t>
        </r>
      </text>
    </comment>
    <comment ref="G19" authorId="0" shapeId="0" xr:uid="{00000000-0006-0000-0600-0000E8020000}">
      <text>
        <r>
          <rPr>
            <sz val="10"/>
            <color rgb="FF000000"/>
            <rFont val="Arial"/>
            <scheme val="minor"/>
          </rPr>
          <t>72091719 (3º Aditivo - Prazo e Reajuste)
50492316 - SEGUNDO TERMO ADITIVO - PRORROGAÇÃO DE PRAZO</t>
        </r>
      </text>
    </comment>
    <comment ref="H19" authorId="0" shapeId="0" xr:uid="{00000000-0006-0000-0600-0000E902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19" authorId="0" shapeId="0" xr:uid="{00000000-0006-0000-0600-0000EA020000}">
      <text>
        <r>
          <rPr>
            <sz val="10"/>
            <color rgb="FF000000"/>
            <rFont val="Arial"/>
            <scheme val="minor"/>
          </rPr>
          <t>50492316</t>
        </r>
      </text>
    </comment>
    <comment ref="J19" authorId="0" shapeId="0" xr:uid="{00000000-0006-0000-0600-0000EB020000}">
      <text>
        <r>
          <rPr>
            <sz val="10"/>
            <color rgb="FF000000"/>
            <rFont val="Arial"/>
            <scheme val="minor"/>
          </rPr>
          <t>50492316</t>
        </r>
      </text>
    </comment>
    <comment ref="M19" authorId="0" shapeId="0" xr:uid="{00000000-0006-0000-0600-0000EC020000}">
      <text>
        <r>
          <rPr>
            <sz val="10"/>
            <color rgb="FF000000"/>
            <rFont val="Arial"/>
            <scheme val="minor"/>
          </rPr>
          <t>71750848</t>
        </r>
      </text>
    </comment>
    <comment ref="O19" authorId="0" shapeId="0" xr:uid="{00000000-0006-0000-0600-0000ED020000}">
      <text>
        <r>
          <rPr>
            <sz val="10"/>
            <color rgb="FF000000"/>
            <rFont val="Arial"/>
            <scheme val="minor"/>
          </rPr>
          <t>67135987</t>
        </r>
      </text>
    </comment>
    <comment ref="P19" authorId="0" shapeId="0" xr:uid="{00000000-0006-0000-0600-0000EE020000}">
      <text>
        <r>
          <rPr>
            <sz val="10"/>
            <color rgb="FF000000"/>
            <rFont val="Arial"/>
            <scheme val="minor"/>
          </rPr>
          <t>67391108</t>
        </r>
      </text>
    </comment>
    <comment ref="Q19" authorId="0" shapeId="0" xr:uid="{00000000-0006-0000-0600-0000EF020000}">
      <text>
        <r>
          <rPr>
            <sz val="10"/>
            <color rgb="FF000000"/>
            <rFont val="Arial"/>
            <scheme val="minor"/>
          </rPr>
          <t>68852770</t>
        </r>
      </text>
    </comment>
    <comment ref="R19" authorId="0" shapeId="0" xr:uid="{00000000-0006-0000-0600-0000F0020000}">
      <text>
        <r>
          <rPr>
            <sz val="10"/>
            <color rgb="FF000000"/>
            <rFont val="Arial"/>
            <scheme val="minor"/>
          </rPr>
          <t>70022579 e 70396726</t>
        </r>
      </text>
    </comment>
    <comment ref="T19" authorId="0" shapeId="0" xr:uid="{00000000-0006-0000-0600-0000F1020000}">
      <text>
        <r>
          <rPr>
            <sz val="10"/>
            <color rgb="FF000000"/>
            <rFont val="Arial"/>
            <scheme val="minor"/>
          </rPr>
          <t>69141799</t>
        </r>
      </text>
    </comment>
    <comment ref="U19" authorId="0" shapeId="0" xr:uid="{00000000-0006-0000-0600-0000F2020000}">
      <text>
        <r>
          <rPr>
            <sz val="10"/>
            <color rgb="FF000000"/>
            <rFont val="Arial"/>
            <scheme val="minor"/>
          </rPr>
          <t>70433763</t>
        </r>
      </text>
    </comment>
    <comment ref="V19" authorId="0" shapeId="0" xr:uid="{00000000-0006-0000-0600-0000F3020000}">
      <text>
        <r>
          <rPr>
            <sz val="10"/>
            <color rgb="FF000000"/>
            <rFont val="Arial"/>
            <scheme val="minor"/>
          </rPr>
          <t>71840629</t>
        </r>
      </text>
    </comment>
    <comment ref="W19" authorId="0" shapeId="0" xr:uid="{00000000-0006-0000-0600-0000F4020000}">
      <text>
        <r>
          <rPr>
            <sz val="10"/>
            <color rgb="FF000000"/>
            <rFont val="Arial"/>
            <scheme val="minor"/>
          </rPr>
          <t>67135987</t>
        </r>
      </text>
    </comment>
    <comment ref="X19" authorId="0" shapeId="0" xr:uid="{00000000-0006-0000-0600-0000F5020000}">
      <text>
        <r>
          <rPr>
            <sz val="10"/>
            <color rgb="FF000000"/>
            <rFont val="Arial"/>
            <scheme val="minor"/>
          </rPr>
          <t xml:space="preserve">70111828
</t>
        </r>
      </text>
    </comment>
    <comment ref="Y19" authorId="0" shapeId="0" xr:uid="{00000000-0006-0000-0600-0000F6020000}">
      <text>
        <r>
          <rPr>
            <sz val="10"/>
            <color rgb="FF000000"/>
            <rFont val="Arial"/>
            <scheme val="minor"/>
          </rPr>
          <t>72350538</t>
        </r>
      </text>
    </comment>
    <comment ref="Z19" authorId="0" shapeId="0" xr:uid="{00000000-0006-0000-0600-0000F7020000}">
      <text>
        <r>
          <rPr>
            <sz val="10"/>
            <color rgb="FF000000"/>
            <rFont val="Arial"/>
            <scheme val="minor"/>
          </rPr>
          <t>73250766</t>
        </r>
      </text>
    </comment>
    <comment ref="AB19" authorId="0" shapeId="0" xr:uid="{00000000-0006-0000-0600-0000F8020000}">
      <text>
        <r>
          <rPr>
            <sz val="10"/>
            <color rgb="FF000000"/>
            <rFont val="Arial"/>
            <scheme val="minor"/>
          </rPr>
          <t>72766201</t>
        </r>
      </text>
    </comment>
    <comment ref="AC19" authorId="0" shapeId="0" xr:uid="{00000000-0006-0000-0600-0000F9020000}">
      <text>
        <r>
          <rPr>
            <sz val="10"/>
            <color rgb="FF000000"/>
            <rFont val="Arial"/>
            <scheme val="minor"/>
          </rPr>
          <t>75886253 e  75887124</t>
        </r>
      </text>
    </comment>
    <comment ref="AD19" authorId="0" shapeId="0" xr:uid="{00000000-0006-0000-0600-0000FA020000}">
      <text>
        <r>
          <rPr>
            <sz val="10"/>
            <color rgb="FF000000"/>
            <rFont val="Arial"/>
            <scheme val="minor"/>
          </rPr>
          <t>76107383</t>
        </r>
      </text>
    </comment>
    <comment ref="AE19" authorId="0" shapeId="0" xr:uid="{00000000-0006-0000-0600-0000FB02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F19" authorId="0" shapeId="0" xr:uid="{00000000-0006-0000-0600-0000FC020000}">
      <text>
        <r>
          <rPr>
            <sz val="10"/>
            <color rgb="FF000000"/>
            <rFont val="Arial"/>
            <scheme val="minor"/>
          </rPr>
          <t>74376496</t>
        </r>
      </text>
    </comment>
    <comment ref="AG19" authorId="0" shapeId="0" xr:uid="{00000000-0006-0000-0600-0000FD020000}">
      <text>
        <r>
          <rPr>
            <sz val="10"/>
            <color rgb="FF000000"/>
            <rFont val="Arial"/>
            <scheme val="minor"/>
          </rPr>
          <t>76660655</t>
        </r>
      </text>
    </comment>
    <comment ref="AH19" authorId="0" shapeId="0" xr:uid="{00000000-0006-0000-0600-0000FE020000}">
      <text>
        <r>
          <rPr>
            <sz val="10"/>
            <color rgb="FF000000"/>
            <rFont val="Arial"/>
            <scheme val="minor"/>
          </rPr>
          <t>77404337</t>
        </r>
      </text>
    </comment>
    <comment ref="AI19" authorId="0" shapeId="0" xr:uid="{00000000-0006-0000-0600-0000FF02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J19" authorId="0" shapeId="0" xr:uid="{00000000-0006-0000-0600-000000030000}">
      <text>
        <r>
          <rPr>
            <sz val="10"/>
            <color rgb="FF000000"/>
            <rFont val="Arial"/>
            <scheme val="minor"/>
          </rPr>
          <t>76815710</t>
        </r>
      </text>
    </comment>
    <comment ref="AK19" authorId="0" shapeId="0" xr:uid="{00000000-0006-0000-0600-000001030000}">
      <text>
        <r>
          <rPr>
            <sz val="10"/>
            <color rgb="FF000000"/>
            <rFont val="Arial"/>
            <scheme val="minor"/>
          </rPr>
          <t>80993257</t>
        </r>
      </text>
    </comment>
    <comment ref="AL19" authorId="0" shapeId="0" xr:uid="{00000000-0006-0000-0600-000002030000}">
      <text>
        <r>
          <rPr>
            <sz val="10"/>
            <color rgb="FF000000"/>
            <rFont val="Arial"/>
            <scheme val="minor"/>
          </rPr>
          <t>82081190 e 82080445</t>
        </r>
      </text>
    </comment>
    <comment ref="AM19" authorId="0" shapeId="0" xr:uid="{00000000-0006-0000-0600-000003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N19" authorId="0" shapeId="0" xr:uid="{00000000-0006-0000-0600-000004030000}">
      <text>
        <r>
          <rPr>
            <sz val="10"/>
            <color rgb="FF000000"/>
            <rFont val="Arial"/>
            <scheme val="minor"/>
          </rPr>
          <t>78301035</t>
        </r>
      </text>
    </comment>
    <comment ref="AO19" authorId="0" shapeId="0" xr:uid="{00000000-0006-0000-0600-000005030000}">
      <text>
        <r>
          <rPr>
            <sz val="10"/>
            <color rgb="FF000000"/>
            <rFont val="Arial"/>
            <scheme val="minor"/>
          </rPr>
          <t>81327944</t>
        </r>
      </text>
    </comment>
    <comment ref="AP19" authorId="0" shapeId="0" xr:uid="{00000000-0006-0000-0600-000006030000}">
      <text>
        <r>
          <rPr>
            <sz val="10"/>
            <color rgb="FF000000"/>
            <rFont val="Arial"/>
            <scheme val="minor"/>
          </rPr>
          <t>82091354 e 82092244</t>
        </r>
      </text>
    </comment>
    <comment ref="AR19" authorId="0" shapeId="0" xr:uid="{00000000-0006-0000-0600-000007030000}">
      <text>
        <r>
          <rPr>
            <sz val="10"/>
            <color rgb="FF000000"/>
            <rFont val="Arial"/>
            <scheme val="minor"/>
          </rPr>
          <t xml:space="preserve">81075908
</t>
        </r>
      </text>
    </comment>
    <comment ref="AS19" authorId="0" shapeId="0" xr:uid="{00000000-0006-0000-0600-000008030000}">
      <text>
        <r>
          <rPr>
            <sz val="10"/>
            <color rgb="FF000000"/>
            <rFont val="Arial"/>
            <scheme val="minor"/>
          </rPr>
          <t>83315212</t>
        </r>
      </text>
    </comment>
    <comment ref="AT19" authorId="0" shapeId="0" xr:uid="{00000000-0006-0000-0600-000009030000}">
      <text>
        <r>
          <rPr>
            <sz val="10"/>
            <color rgb="FF000000"/>
            <rFont val="Arial"/>
            <scheme val="minor"/>
          </rPr>
          <t>84615958
84616711</t>
        </r>
      </text>
    </comment>
    <comment ref="AU19" authorId="0" shapeId="0" xr:uid="{00000000-0006-0000-0600-00000A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V19" authorId="0" shapeId="0" xr:uid="{00000000-0006-0000-0600-00000B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AW19" authorId="0" shapeId="0" xr:uid="{00000000-0006-0000-0600-00000C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AX19" authorId="0" shapeId="0" xr:uid="{00000000-0006-0000-0600-00000D030000}">
      <text>
        <r>
          <rPr>
            <sz val="10"/>
            <color rgb="FF000000"/>
            <rFont val="Arial"/>
            <scheme val="minor"/>
          </rPr>
          <t>87102579 e 87103088</t>
        </r>
      </text>
    </comment>
    <comment ref="AY19" authorId="0" shapeId="0" xr:uid="{00000000-0006-0000-0600-00000E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Z19" authorId="0" shapeId="0" xr:uid="{00000000-0006-0000-0600-00000F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BA19" authorId="0" shapeId="0" xr:uid="{00000000-0006-0000-0600-000010030000}">
      <text>
        <r>
          <rPr>
            <sz val="10"/>
            <color rgb="FF000000"/>
            <rFont val="Arial"/>
            <scheme val="minor"/>
          </rPr>
          <t>87488063</t>
        </r>
      </text>
    </comment>
    <comment ref="BB19" authorId="0" shapeId="0" xr:uid="{00000000-0006-0000-0600-000011030000}">
      <text>
        <r>
          <rPr>
            <sz val="10"/>
            <color rgb="FF000000"/>
            <rFont val="Arial"/>
            <scheme val="minor"/>
          </rPr>
          <t>87940824 e 88295430</t>
        </r>
      </text>
    </comment>
    <comment ref="BC19" authorId="0" shapeId="0" xr:uid="{00000000-0006-0000-0600-000012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BD19" authorId="0" shapeId="0" xr:uid="{00000000-0006-0000-0600-000013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BE19" authorId="0" shapeId="0" xr:uid="{00000000-0006-0000-0600-000014030000}">
      <text>
        <r>
          <rPr>
            <sz val="10"/>
            <color rgb="FF000000"/>
            <rFont val="Arial"/>
            <scheme val="minor"/>
          </rPr>
          <t>89820128</t>
        </r>
      </text>
    </comment>
    <comment ref="BG19" authorId="0" shapeId="0" xr:uid="{00000000-0006-0000-0600-000015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BH19" authorId="0" shapeId="0" xr:uid="{00000000-0006-0000-0600-000016030000}">
      <text>
        <r>
          <rPr>
            <sz val="10"/>
            <color rgb="FF000000"/>
            <rFont val="Arial"/>
            <scheme val="minor"/>
          </rPr>
          <t>82244701</t>
        </r>
      </text>
    </comment>
    <comment ref="BI19" authorId="0" shapeId="0" xr:uid="{00000000-0006-0000-0600-000017030000}">
      <text>
        <r>
          <rPr>
            <sz val="10"/>
            <color rgb="FF000000"/>
            <rFont val="Arial"/>
            <scheme val="minor"/>
          </rPr>
          <t>89932713</t>
        </r>
      </text>
    </comment>
    <comment ref="B20" authorId="0" shapeId="0" xr:uid="{00000000-0006-0000-0600-000018030000}">
      <text>
        <r>
          <rPr>
            <sz val="10"/>
            <color rgb="FF000000"/>
            <rFont val="Arial"/>
            <scheme val="minor"/>
          </rPr>
          <t>A FATURA DE DEZEMBRO NÃO CHEGOU PARA ANTECIPAÇÃO</t>
        </r>
      </text>
    </comment>
    <comment ref="O20" authorId="0" shapeId="0" xr:uid="{00000000-0006-0000-0600-000019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P20" authorId="0" shapeId="0" xr:uid="{00000000-0006-0000-0600-00001A030000}">
      <text>
        <r>
          <rPr>
            <sz val="10"/>
            <color rgb="FF000000"/>
            <rFont val="Arial"/>
            <scheme val="minor"/>
          </rPr>
          <t>67849552</t>
        </r>
      </text>
    </comment>
    <comment ref="Q20" authorId="0" shapeId="0" xr:uid="{00000000-0006-0000-0600-00001B030000}">
      <text>
        <r>
          <rPr>
            <sz val="10"/>
            <color rgb="FF000000"/>
            <rFont val="Arial"/>
            <scheme val="minor"/>
          </rPr>
          <t>69225733, 69225806, 69225491 e 69225550</t>
        </r>
      </text>
    </comment>
    <comment ref="R20" authorId="0" shapeId="0" xr:uid="{00000000-0006-0000-0600-00001C030000}">
      <text>
        <r>
          <rPr>
            <sz val="10"/>
            <color rgb="FF000000"/>
            <rFont val="Arial"/>
            <scheme val="minor"/>
          </rPr>
          <t>orçamentaria 
70035718, 70034942, 70035446 e 70035498
IR
70036619, 70036660, 70036723 e 70036762</t>
        </r>
      </text>
    </comment>
    <comment ref="T20" authorId="0" shapeId="0" xr:uid="{00000000-0006-0000-0600-00001D030000}">
      <text>
        <r>
          <rPr>
            <sz val="10"/>
            <color rgb="FF000000"/>
            <rFont val="Arial"/>
            <scheme val="minor"/>
          </rPr>
          <t>69314477</t>
        </r>
      </text>
    </comment>
    <comment ref="U20" authorId="0" shapeId="0" xr:uid="{00000000-0006-0000-0600-00001E030000}">
      <text>
        <r>
          <rPr>
            <sz val="10"/>
            <color rgb="FF000000"/>
            <rFont val="Arial"/>
            <scheme val="minor"/>
          </rPr>
          <t xml:space="preserve">70059816
</t>
        </r>
      </text>
    </comment>
    <comment ref="V20" authorId="0" shapeId="0" xr:uid="{00000000-0006-0000-0600-00001F030000}">
      <text>
        <r>
          <rPr>
            <sz val="10"/>
            <color rgb="FF000000"/>
            <rFont val="Arial"/>
            <scheme val="minor"/>
          </rPr>
          <t>70527164 e 70527263</t>
        </r>
      </text>
    </comment>
    <comment ref="X20" authorId="0" shapeId="0" xr:uid="{00000000-0006-0000-0600-000020030000}">
      <text>
        <r>
          <rPr>
            <sz val="10"/>
            <color rgb="FF000000"/>
            <rFont val="Arial"/>
            <scheme val="minor"/>
          </rPr>
          <t xml:space="preserve">70351229
</t>
        </r>
      </text>
    </comment>
    <comment ref="Y20" authorId="0" shapeId="0" xr:uid="{00000000-0006-0000-0600-000021030000}">
      <text>
        <r>
          <rPr>
            <sz val="10"/>
            <color rgb="FF000000"/>
            <rFont val="Arial"/>
            <scheme val="minor"/>
          </rPr>
          <t>71764922</t>
        </r>
      </text>
    </comment>
    <comment ref="Z20" authorId="0" shapeId="0" xr:uid="{00000000-0006-0000-0600-000022030000}">
      <text>
        <r>
          <rPr>
            <sz val="10"/>
            <color rgb="FF000000"/>
            <rFont val="Arial"/>
            <scheme val="minor"/>
          </rPr>
          <t>72727178 e 72727387</t>
        </r>
      </text>
    </comment>
    <comment ref="AA20" authorId="0" shapeId="0" xr:uid="{00000000-0006-0000-0600-000023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B20" authorId="0" shapeId="0" xr:uid="{00000000-0006-0000-0600-000024030000}">
      <text>
        <r>
          <rPr>
            <sz val="10"/>
            <color rgb="FF000000"/>
            <rFont val="Arial"/>
            <scheme val="minor"/>
          </rPr>
          <t>72327919</t>
        </r>
      </text>
    </comment>
    <comment ref="AC20" authorId="0" shapeId="0" xr:uid="{00000000-0006-0000-0600-000025030000}">
      <text>
        <r>
          <rPr>
            <sz val="10"/>
            <color rgb="FF000000"/>
            <rFont val="Arial"/>
            <scheme val="minor"/>
          </rPr>
          <t>74069418</t>
        </r>
      </text>
    </comment>
    <comment ref="AD20" authorId="0" shapeId="0" xr:uid="{00000000-0006-0000-0600-000026030000}">
      <text>
        <r>
          <rPr>
            <sz val="10"/>
            <color rgb="FF000000"/>
            <rFont val="Arial"/>
            <scheme val="minor"/>
          </rPr>
          <t>74534287 E  74534209</t>
        </r>
      </text>
    </comment>
    <comment ref="AE20" authorId="0" shapeId="0" xr:uid="{00000000-0006-0000-0600-000027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F20" authorId="0" shapeId="0" xr:uid="{00000000-0006-0000-0600-000028030000}">
      <text>
        <r>
          <rPr>
            <sz val="10"/>
            <color rgb="FF000000"/>
            <rFont val="Arial"/>
            <scheme val="minor"/>
          </rPr>
          <t>74373422</t>
        </r>
      </text>
    </comment>
    <comment ref="AG20" authorId="0" shapeId="0" xr:uid="{00000000-0006-0000-0600-000029030000}">
      <text>
        <r>
          <rPr>
            <sz val="10"/>
            <color rgb="FF000000"/>
            <rFont val="Arial"/>
            <scheme val="minor"/>
          </rPr>
          <t>76067623</t>
        </r>
      </text>
    </comment>
    <comment ref="AH20" authorId="0" shapeId="0" xr:uid="{00000000-0006-0000-0600-00002A030000}">
      <text>
        <r>
          <rPr>
            <sz val="10"/>
            <color rgb="FF000000"/>
            <rFont val="Arial"/>
            <scheme val="minor"/>
          </rPr>
          <t>76896363 E 76896398</t>
        </r>
      </text>
    </comment>
    <comment ref="AI20" authorId="0" shapeId="0" xr:uid="{00000000-0006-0000-0600-00002B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J20" authorId="0" shapeId="0" xr:uid="{00000000-0006-0000-0600-00002C030000}">
      <text>
        <r>
          <rPr>
            <sz val="10"/>
            <color rgb="FF000000"/>
            <rFont val="Arial"/>
            <scheme val="minor"/>
          </rPr>
          <t>76657652</t>
        </r>
      </text>
    </comment>
    <comment ref="AK20" authorId="0" shapeId="0" xr:uid="{00000000-0006-0000-0600-00002D030000}">
      <text>
        <r>
          <rPr>
            <sz val="10"/>
            <color rgb="FF000000"/>
            <rFont val="Arial"/>
            <scheme val="minor"/>
          </rPr>
          <t>78569603</t>
        </r>
      </text>
    </comment>
    <comment ref="AL20" authorId="0" shapeId="0" xr:uid="{00000000-0006-0000-0600-00002E030000}">
      <text>
        <r>
          <rPr>
            <sz val="10"/>
            <color rgb="FF000000"/>
            <rFont val="Arial"/>
            <scheme val="minor"/>
          </rPr>
          <t>79097876 e 79098200.</t>
        </r>
      </text>
    </comment>
    <comment ref="AM20" authorId="0" shapeId="0" xr:uid="{00000000-0006-0000-0600-00002F030000}">
      <text>
        <r>
          <rPr>
            <sz val="10"/>
            <color rgb="FF000000"/>
            <rFont val="Arial"/>
            <scheme val="minor"/>
          </rPr>
          <t>67609851</t>
        </r>
      </text>
    </comment>
    <comment ref="AN20" authorId="0" shapeId="0" xr:uid="{00000000-0006-0000-0600-000030030000}">
      <text>
        <r>
          <rPr>
            <sz val="10"/>
            <color rgb="FF000000"/>
            <rFont val="Arial"/>
            <scheme val="minor"/>
          </rPr>
          <t>78303924</t>
        </r>
      </text>
    </comment>
    <comment ref="AO20" authorId="0" shapeId="0" xr:uid="{00000000-0006-0000-0600-000031030000}">
      <text>
        <r>
          <rPr>
            <sz val="10"/>
            <color rgb="FF000000"/>
            <rFont val="Arial"/>
            <scheme val="minor"/>
          </rPr>
          <t>80224823</t>
        </r>
      </text>
    </comment>
    <comment ref="AP20" authorId="0" shapeId="0" xr:uid="{00000000-0006-0000-0600-000032030000}">
      <text>
        <r>
          <rPr>
            <sz val="10"/>
            <color rgb="FF000000"/>
            <rFont val="Arial"/>
            <scheme val="minor"/>
          </rPr>
          <t>80965158 e 80965259</t>
        </r>
      </text>
    </comment>
    <comment ref="AS20" authorId="0" shapeId="0" xr:uid="{00000000-0006-0000-0600-000033030000}">
      <text>
        <r>
          <rPr>
            <sz val="10"/>
            <color rgb="FF000000"/>
            <rFont val="Arial"/>
            <scheme val="minor"/>
          </rPr>
          <t>82645578</t>
        </r>
      </text>
    </comment>
    <comment ref="AT20" authorId="0" shapeId="0" xr:uid="{00000000-0006-0000-0600-000034030000}">
      <text>
        <r>
          <rPr>
            <sz val="10"/>
            <color rgb="FF000000"/>
            <rFont val="Arial"/>
            <scheme val="minor"/>
          </rPr>
          <t xml:space="preserve">83202847
83203396
</t>
        </r>
      </text>
    </comment>
    <comment ref="AU20" authorId="0" shapeId="0" xr:uid="{00000000-0006-0000-0600-000035030000}">
      <text>
        <r>
          <rPr>
            <sz val="10"/>
            <color rgb="FF000000"/>
            <rFont val="Arial"/>
            <scheme val="minor"/>
          </rPr>
          <t>29 dias com o valor de R$ 1.064,50
1 dia com o valor de R$ 1.117,73</t>
        </r>
      </text>
    </comment>
    <comment ref="AV20" authorId="0" shapeId="0" xr:uid="{00000000-0006-0000-0600-000036030000}">
      <text>
        <r>
          <rPr>
            <sz val="10"/>
            <color rgb="FF000000"/>
            <rFont val="Arial"/>
            <scheme val="minor"/>
          </rPr>
          <t>82909332</t>
        </r>
      </text>
    </comment>
    <comment ref="AW20" authorId="0" shapeId="0" xr:uid="{00000000-0006-0000-0600-000037030000}">
      <text>
        <r>
          <rPr>
            <sz val="10"/>
            <color rgb="FF000000"/>
            <rFont val="Arial"/>
            <scheme val="minor"/>
          </rPr>
          <t>86370983</t>
        </r>
      </text>
    </comment>
    <comment ref="AX20" authorId="0" shapeId="0" xr:uid="{00000000-0006-0000-0600-000038030000}">
      <text>
        <r>
          <rPr>
            <sz val="10"/>
            <color rgb="FF000000"/>
            <rFont val="Arial"/>
            <scheme val="minor"/>
          </rPr>
          <t>85741166
85741716</t>
        </r>
      </text>
    </comment>
    <comment ref="AY20" authorId="0" shapeId="0" xr:uid="{00000000-0006-0000-0600-000039030000}">
      <text>
        <r>
          <rPr>
            <sz val="10"/>
            <color rgb="FF000000"/>
            <rFont val="Arial"/>
            <scheme val="minor"/>
          </rPr>
          <t>84460231</t>
        </r>
      </text>
    </comment>
    <comment ref="AZ20" authorId="0" shapeId="0" xr:uid="{00000000-0006-0000-0600-00003A030000}">
      <text>
        <r>
          <rPr>
            <sz val="10"/>
            <color rgb="FF000000"/>
            <rFont val="Arial"/>
            <scheme val="minor"/>
          </rPr>
          <t>85124889</t>
        </r>
      </text>
    </comment>
    <comment ref="BA20" authorId="0" shapeId="0" xr:uid="{00000000-0006-0000-0600-00003B030000}">
      <text>
        <r>
          <rPr>
            <sz val="10"/>
            <color rgb="FF000000"/>
            <rFont val="Arial"/>
            <scheme val="minor"/>
          </rPr>
          <t>84651651</t>
        </r>
      </text>
    </comment>
    <comment ref="BB20" authorId="0" shapeId="0" xr:uid="{00000000-0006-0000-0600-00003C030000}">
      <text>
        <r>
          <rPr>
            <sz val="10"/>
            <color rgb="FF000000"/>
            <rFont val="Arial"/>
            <scheme val="minor"/>
          </rPr>
          <t>85741166
85741716</t>
        </r>
      </text>
    </comment>
    <comment ref="BC20" authorId="0" shapeId="0" xr:uid="{00000000-0006-0000-0600-00003D030000}">
      <text>
        <r>
          <rPr>
            <sz val="10"/>
            <color rgb="FF000000"/>
            <rFont val="Arial"/>
            <scheme val="minor"/>
          </rPr>
          <t>84460231</t>
        </r>
      </text>
    </comment>
    <comment ref="BE20" authorId="0" shapeId="0" xr:uid="{00000000-0006-0000-0600-00003E030000}">
      <text>
        <r>
          <rPr>
            <sz val="10"/>
            <color rgb="FF000000"/>
            <rFont val="Arial"/>
            <scheme val="minor"/>
          </rPr>
          <t>88825640</t>
        </r>
      </text>
    </comment>
    <comment ref="BG20" authorId="0" shapeId="0" xr:uid="{00000000-0006-0000-0600-00003F030000}">
      <text>
        <r>
          <rPr>
            <sz val="10"/>
            <color rgb="FF000000"/>
            <rFont val="Arial"/>
            <scheme val="minor"/>
          </rPr>
          <t>84460231</t>
        </r>
      </text>
    </comment>
    <comment ref="D21" authorId="0" shapeId="0" xr:uid="{00000000-0006-0000-0600-000040030000}">
      <text>
        <r>
          <rPr>
            <sz val="10"/>
            <color rgb="FF000000"/>
            <rFont val="Arial"/>
            <scheme val="minor"/>
          </rPr>
          <t>73033502</t>
        </r>
      </text>
    </comment>
    <comment ref="E21" authorId="0" shapeId="0" xr:uid="{00000000-0006-0000-0600-000041030000}">
      <text>
        <r>
          <rPr>
            <sz val="10"/>
            <color rgb="FF000000"/>
            <rFont val="Arial"/>
            <scheme val="minor"/>
          </rPr>
          <t>71348251</t>
        </r>
      </text>
    </comment>
    <comment ref="F21" authorId="0" shapeId="0" xr:uid="{00000000-0006-0000-0600-000042030000}">
      <text>
        <r>
          <rPr>
            <sz val="10"/>
            <color rgb="FF000000"/>
            <rFont val="Arial"/>
            <scheme val="minor"/>
          </rPr>
          <t>77694669</t>
        </r>
      </text>
    </comment>
    <comment ref="G21" authorId="0" shapeId="0" xr:uid="{00000000-0006-0000-0600-000043030000}">
      <text>
        <r>
          <rPr>
            <sz val="10"/>
            <color rgb="FF000000"/>
            <rFont val="Arial"/>
            <scheme val="minor"/>
          </rPr>
          <t>73033502</t>
        </r>
      </text>
    </comment>
    <comment ref="H21" authorId="0" shapeId="0" xr:uid="{00000000-0006-0000-0600-00004403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J21" authorId="0" shapeId="0" xr:uid="{00000000-0006-0000-0600-000045030000}">
      <text>
        <r>
          <rPr>
            <sz val="10"/>
            <color rgb="FF000000"/>
            <rFont val="Arial"/>
            <scheme val="minor"/>
          </rPr>
          <t>CLÁUSULA NONA: CONDIÇÕES DE PAGAMENTO
O CONTRATANTE deverá pagar à CONTRATADA o valor total de R$ 4.627.106,00 (quatro milhões,seiscentos e vinte e sete mil,cento e seis reais) , à vista para os itens de subscrição de licença (itens 1, 2, 3 e 4); sob demanda, para o item de treinamento (item 5) e sob demanda, para o serviço previsto no item 6. diretamente na conta corrente nº 61102-6 , agência 2219-5, de titularidade da CONTRATADA, junto à instituição financeira contratada pelo Estado.</t>
        </r>
      </text>
    </comment>
    <comment ref="AA21" authorId="0" shapeId="0" xr:uid="{00000000-0006-0000-0600-000046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B21" authorId="0" shapeId="0" xr:uid="{00000000-0006-0000-0600-000047030000}">
      <text>
        <r>
          <rPr>
            <sz val="10"/>
            <color rgb="FF000000"/>
            <rFont val="Arial"/>
            <scheme val="minor"/>
          </rPr>
          <t>73031122 (EMPENHO ORIGINAL)</t>
        </r>
      </text>
    </comment>
    <comment ref="AE21" authorId="0" shapeId="0" xr:uid="{00000000-0006-0000-0600-000048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I21" authorId="0" shapeId="0" xr:uid="{00000000-0006-0000-0600-000049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M21" authorId="0" shapeId="0" xr:uid="{00000000-0006-0000-0600-00004A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Q21" authorId="0" shapeId="0" xr:uid="{00000000-0006-0000-0600-00004B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S21" authorId="0" shapeId="0" xr:uid="{00000000-0006-0000-0600-00004C030000}">
      <text>
        <r>
          <rPr>
            <sz val="10"/>
            <color rgb="FF000000"/>
            <rFont val="Arial"/>
            <scheme val="minor"/>
          </rPr>
          <t>84591849
84592813</t>
        </r>
      </text>
    </comment>
    <comment ref="AT21" authorId="0" shapeId="0" xr:uid="{00000000-0006-0000-0600-00004D030000}">
      <text>
        <r>
          <rPr>
            <sz val="10"/>
            <color rgb="FF000000"/>
            <rFont val="Arial"/>
            <scheme val="minor"/>
          </rPr>
          <t xml:space="preserve">85349415
</t>
        </r>
      </text>
    </comment>
    <comment ref="AU21" authorId="0" shapeId="0" xr:uid="{00000000-0006-0000-0600-00004E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W21" authorId="0" shapeId="0" xr:uid="{00000000-0006-0000-0600-00004F030000}">
      <text>
        <r>
          <rPr>
            <sz val="10"/>
            <color rgb="FF000000"/>
            <rFont val="Arial"/>
            <scheme val="minor"/>
          </rPr>
          <t xml:space="preserve">86598447
</t>
        </r>
      </text>
    </comment>
    <comment ref="AX21" authorId="0" shapeId="0" xr:uid="{00000000-0006-0000-0600-000050030000}">
      <text>
        <r>
          <rPr>
            <sz val="10"/>
            <color rgb="FF000000"/>
            <rFont val="Arial"/>
            <scheme val="minor"/>
          </rPr>
          <t xml:space="preserve">86839763
</t>
        </r>
      </text>
    </comment>
    <comment ref="AY21" authorId="0" shapeId="0" xr:uid="{00000000-0006-0000-0600-000051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AZ21" authorId="0" shapeId="0" xr:uid="{00000000-0006-0000-0600-000052030000}">
      <text>
        <r>
          <rPr>
            <sz val="10"/>
            <color rgb="FF000000"/>
            <rFont val="Arial"/>
            <scheme val="minor"/>
          </rPr>
          <t>85125147</t>
        </r>
      </text>
    </comment>
    <comment ref="BC21" authorId="0" shapeId="0" xr:uid="{00000000-0006-0000-0600-000053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BD21" authorId="0" shapeId="0" xr:uid="{00000000-0006-0000-0600-000054030000}">
      <text>
        <r>
          <rPr>
            <sz val="10"/>
            <color rgb="FF000000"/>
            <rFont val="Arial"/>
            <scheme val="minor"/>
          </rPr>
          <t>85125147</t>
        </r>
      </text>
    </comment>
    <comment ref="BG21" authorId="0" shapeId="0" xr:uid="{00000000-0006-0000-0600-000055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BH21" authorId="0" shapeId="0" xr:uid="{00000000-0006-0000-0600-000056030000}">
      <text>
        <r>
          <rPr>
            <sz val="10"/>
            <color rgb="FF000000"/>
            <rFont val="Arial"/>
            <scheme val="minor"/>
          </rPr>
          <t>85125147</t>
        </r>
      </text>
    </comment>
    <comment ref="BM21" authorId="0" shapeId="0" xr:uid="{00000000-0006-0000-0600-000057030000}">
      <text>
        <r>
          <rPr>
            <sz val="10"/>
            <color rgb="FF000000"/>
            <rFont val="Arial"/>
            <scheme val="minor"/>
          </rPr>
          <t>71932934</t>
        </r>
      </text>
    </comment>
    <comment ref="E22" authorId="0" shapeId="0" xr:uid="{00000000-0006-0000-0600-000058030000}">
      <text>
        <r>
          <rPr>
            <sz val="10"/>
            <color rgb="FF000000"/>
            <rFont val="Arial"/>
            <scheme val="minor"/>
          </rPr>
          <t xml:space="preserve">83691478
</t>
        </r>
      </text>
    </comment>
    <comment ref="F22" authorId="0" shapeId="0" xr:uid="{00000000-0006-0000-0600-000059030000}">
      <text>
        <r>
          <rPr>
            <sz val="10"/>
            <color rgb="FF000000"/>
            <rFont val="Arial"/>
            <scheme val="minor"/>
          </rPr>
          <t xml:space="preserve">83500618
</t>
        </r>
      </text>
    </comment>
    <comment ref="AV22" authorId="0" shapeId="0" xr:uid="{00000000-0006-0000-0600-00005A030000}">
      <text>
        <r>
          <rPr>
            <sz val="10"/>
            <color rgb="FF000000"/>
            <rFont val="Arial"/>
            <scheme val="minor"/>
          </rPr>
          <t>83250521</t>
        </r>
      </text>
    </comment>
    <comment ref="AZ22" authorId="0" shapeId="0" xr:uid="{00000000-0006-0000-0600-00005B030000}">
      <text>
        <r>
          <rPr>
            <sz val="10"/>
            <color rgb="FF000000"/>
            <rFont val="Arial"/>
            <scheme val="minor"/>
          </rPr>
          <t>85131800</t>
        </r>
      </text>
    </comment>
    <comment ref="BD22" authorId="0" shapeId="0" xr:uid="{00000000-0006-0000-0600-00005C030000}">
      <text>
        <r>
          <rPr>
            <sz val="10"/>
            <color rgb="FF000000"/>
            <rFont val="Arial"/>
            <scheme val="minor"/>
          </rPr>
          <t>85131800</t>
        </r>
      </text>
    </comment>
    <comment ref="BH22" authorId="0" shapeId="0" xr:uid="{00000000-0006-0000-0600-00005D030000}">
      <text>
        <r>
          <rPr>
            <sz val="10"/>
            <color rgb="FF000000"/>
            <rFont val="Arial"/>
            <scheme val="minor"/>
          </rPr>
          <t>85131800</t>
        </r>
      </text>
    </comment>
    <comment ref="D23" authorId="0" shapeId="0" xr:uid="{00000000-0006-0000-0600-00005E030000}">
      <text>
        <r>
          <rPr>
            <sz val="10"/>
            <color rgb="FF000000"/>
            <rFont val="Arial"/>
            <scheme val="minor"/>
          </rPr>
          <t>56541071</t>
        </r>
      </text>
    </comment>
    <comment ref="E23" authorId="0" shapeId="0" xr:uid="{00000000-0006-0000-0600-00005F030000}">
      <text>
        <r>
          <rPr>
            <sz val="10"/>
            <color rgb="FF000000"/>
            <rFont val="Arial"/>
            <scheme val="minor"/>
          </rPr>
          <t>56893927</t>
        </r>
      </text>
    </comment>
    <comment ref="F23" authorId="0" shapeId="0" xr:uid="{00000000-0006-0000-0600-000060030000}">
      <text>
        <r>
          <rPr>
            <sz val="10"/>
            <color rgb="FF000000"/>
            <rFont val="Arial"/>
            <scheme val="minor"/>
          </rPr>
          <t>56647158</t>
        </r>
      </text>
    </comment>
    <comment ref="G23" authorId="0" shapeId="0" xr:uid="{00000000-0006-0000-0600-000061030000}">
      <text>
        <r>
          <rPr>
            <sz val="10"/>
            <color rgb="FF000000"/>
            <rFont val="Arial"/>
            <scheme val="minor"/>
          </rPr>
          <t xml:space="preserve">56541071
</t>
        </r>
      </text>
    </comment>
    <comment ref="H23" authorId="0" shapeId="0" xr:uid="{00000000-0006-0000-0600-000062030000}">
      <text>
        <r>
          <rPr>
            <sz val="10"/>
            <color rgb="FF000000"/>
            <rFont val="Arial"/>
            <scheme val="minor"/>
          </rPr>
          <t>CONTRATO DE 24 MESES</t>
        </r>
      </text>
    </comment>
    <comment ref="I23" authorId="0" shapeId="0" xr:uid="{00000000-0006-0000-0600-000063030000}">
      <text>
        <r>
          <rPr>
            <sz val="10"/>
            <color rgb="FF000000"/>
            <rFont val="Arial"/>
            <scheme val="minor"/>
          </rPr>
          <t>65887356 (TERMO DE APOSTILAMENTO)</t>
        </r>
      </text>
    </comment>
    <comment ref="J23" authorId="0" shapeId="0" xr:uid="{00000000-0006-0000-0600-000064030000}">
      <text>
        <r>
          <rPr>
            <sz val="10"/>
            <color rgb="FF000000"/>
            <rFont val="Arial"/>
            <scheme val="minor"/>
          </rPr>
          <t xml:space="preserve">65887356 (TERMO DE APOSTILAMENTO CCT) e 65042703 (DETALHAMENTO DO VALOR DA PARCELA)
</t>
        </r>
      </text>
    </comment>
    <comment ref="O23" authorId="0" shapeId="0" xr:uid="{00000000-0006-0000-0600-000065030000}">
      <text>
        <r>
          <rPr>
            <sz val="10"/>
            <color rgb="FF000000"/>
            <rFont val="Arial"/>
            <scheme val="minor"/>
          </rPr>
          <t>67274749</t>
        </r>
      </text>
    </comment>
    <comment ref="P23" authorId="0" shapeId="0" xr:uid="{00000000-0006-0000-0600-000066030000}">
      <text>
        <r>
          <rPr>
            <sz val="10"/>
            <color rgb="FF000000"/>
            <rFont val="Arial"/>
            <scheme val="minor"/>
          </rPr>
          <t>67551495 (R$141.775,31) - 67837847 (ANULAÇÃO DE EMPENHO DE R$100.000,00) - 68135609 (REFORÇO DE EMPENHO DE R$100.000,00)</t>
        </r>
      </text>
    </comment>
    <comment ref="Q23" authorId="0" shapeId="0" xr:uid="{00000000-0006-0000-0600-000067030000}">
      <text>
        <r>
          <rPr>
            <sz val="10"/>
            <color rgb="FF000000"/>
            <rFont val="Arial"/>
            <scheme val="minor"/>
          </rPr>
          <t>70997805</t>
        </r>
      </text>
    </comment>
    <comment ref="R23" authorId="0" shapeId="0" xr:uid="{00000000-0006-0000-0600-000068030000}">
      <text>
        <r>
          <rPr>
            <sz val="10"/>
            <color rgb="FF000000"/>
            <rFont val="Arial"/>
            <scheme val="minor"/>
          </rPr>
          <t>71633028</t>
        </r>
      </text>
    </comment>
    <comment ref="S23" authorId="0" shapeId="0" xr:uid="{00000000-0006-0000-0600-000069030000}">
      <text>
        <r>
          <rPr>
            <sz val="10"/>
            <color rgb="FF000000"/>
            <rFont val="Arial"/>
            <scheme val="minor"/>
          </rPr>
          <t>67274749</t>
        </r>
      </text>
    </comment>
    <comment ref="T23" authorId="0" shapeId="0" xr:uid="{00000000-0006-0000-0600-00006A030000}">
      <text>
        <r>
          <rPr>
            <sz val="10"/>
            <color rgb="FF000000"/>
            <rFont val="Arial"/>
            <scheme val="minor"/>
          </rPr>
          <t>69135287</t>
        </r>
      </text>
    </comment>
    <comment ref="U23" authorId="0" shapeId="0" xr:uid="{00000000-0006-0000-0600-00006B030000}">
      <text>
        <r>
          <rPr>
            <sz val="10"/>
            <color rgb="FF000000"/>
            <rFont val="Arial"/>
            <scheme val="minor"/>
          </rPr>
          <t>71243708</t>
        </r>
      </text>
    </comment>
    <comment ref="V23" authorId="0" shapeId="0" xr:uid="{00000000-0006-0000-0600-00006C030000}">
      <text>
        <r>
          <rPr>
            <sz val="10"/>
            <color rgb="FF000000"/>
            <rFont val="Arial"/>
            <scheme val="minor"/>
          </rPr>
          <t>72328717</t>
        </r>
      </text>
    </comment>
    <comment ref="W23" authorId="0" shapeId="0" xr:uid="{00000000-0006-0000-0600-00006D030000}">
      <text>
        <r>
          <rPr>
            <sz val="10"/>
            <color rgb="FF000000"/>
            <rFont val="Arial"/>
            <scheme val="minor"/>
          </rPr>
          <t>67274749</t>
        </r>
      </text>
    </comment>
    <comment ref="X23" authorId="0" shapeId="0" xr:uid="{00000000-0006-0000-0600-00006E030000}">
      <text>
        <r>
          <rPr>
            <sz val="10"/>
            <color rgb="FF000000"/>
            <rFont val="Arial"/>
            <scheme val="minor"/>
          </rPr>
          <t>70304777</t>
        </r>
      </text>
    </comment>
    <comment ref="Y23" authorId="0" shapeId="0" xr:uid="{00000000-0006-0000-0600-00006F030000}">
      <text>
        <r>
          <rPr>
            <sz val="10"/>
            <color rgb="FF000000"/>
            <rFont val="Arial"/>
            <scheme val="minor"/>
          </rPr>
          <t>74119218</t>
        </r>
      </text>
    </comment>
    <comment ref="Z23" authorId="0" shapeId="0" xr:uid="{00000000-0006-0000-0600-000070030000}">
      <text>
        <r>
          <rPr>
            <sz val="10"/>
            <color rgb="FF000000"/>
            <rFont val="Arial"/>
            <scheme val="minor"/>
          </rPr>
          <t>74179937</t>
        </r>
      </text>
    </comment>
    <comment ref="AA23" authorId="0" shapeId="0" xr:uid="{00000000-0006-0000-0600-000071030000}">
      <text>
        <r>
          <rPr>
            <sz val="10"/>
            <color rgb="FF000000"/>
            <rFont val="Arial"/>
            <scheme val="minor"/>
          </rPr>
          <t>72417972</t>
        </r>
      </text>
    </comment>
    <comment ref="AB23" authorId="0" shapeId="0" xr:uid="{00000000-0006-0000-0600-000072030000}">
      <text>
        <r>
          <rPr>
            <sz val="10"/>
            <color rgb="FF000000"/>
            <rFont val="Arial"/>
            <scheme val="minor"/>
          </rPr>
          <t>72732316</t>
        </r>
      </text>
    </comment>
    <comment ref="AC23" authorId="0" shapeId="0" xr:uid="{00000000-0006-0000-0600-000073030000}">
      <text>
        <r>
          <rPr>
            <sz val="10"/>
            <color rgb="FF000000"/>
            <rFont val="Arial"/>
            <scheme val="minor"/>
          </rPr>
          <t>76299304</t>
        </r>
      </text>
    </comment>
    <comment ref="AD23" authorId="0" shapeId="0" xr:uid="{00000000-0006-0000-0600-000074030000}">
      <text>
        <r>
          <rPr>
            <sz val="10"/>
            <color rgb="FF000000"/>
            <rFont val="Arial"/>
            <scheme val="minor"/>
          </rPr>
          <t>77099076</t>
        </r>
      </text>
    </comment>
    <comment ref="AE23" authorId="0" shapeId="0" xr:uid="{00000000-0006-0000-0600-000075030000}">
      <text>
        <r>
          <rPr>
            <sz val="10"/>
            <color rgb="FF000000"/>
            <rFont val="Arial"/>
            <scheme val="minor"/>
          </rPr>
          <t>72417972</t>
        </r>
      </text>
    </comment>
    <comment ref="AF23" authorId="0" shapeId="0" xr:uid="{00000000-0006-0000-0600-000076030000}">
      <text>
        <r>
          <rPr>
            <sz val="10"/>
            <color rgb="FF000000"/>
            <rFont val="Arial"/>
            <scheme val="minor"/>
          </rPr>
          <t>74380133</t>
        </r>
      </text>
    </comment>
    <comment ref="AG23" authorId="0" shapeId="0" xr:uid="{00000000-0006-0000-0600-000077030000}">
      <text>
        <r>
          <rPr>
            <sz val="10"/>
            <color rgb="FF000000"/>
            <rFont val="Arial"/>
            <scheme val="minor"/>
          </rPr>
          <t>79726706</t>
        </r>
      </text>
    </comment>
    <comment ref="AJ23" authorId="0" shapeId="0" xr:uid="{00000000-0006-0000-0600-000078030000}">
      <text>
        <r>
          <rPr>
            <sz val="10"/>
            <color rgb="FF000000"/>
            <rFont val="Arial"/>
            <scheme val="minor"/>
          </rPr>
          <t>76695392</t>
        </r>
      </text>
    </comment>
    <comment ref="AK23" authorId="0" shapeId="0" xr:uid="{00000000-0006-0000-0600-000079030000}">
      <text>
        <r>
          <rPr>
            <sz val="10"/>
            <color rgb="FF000000"/>
            <rFont val="Arial"/>
            <scheme val="minor"/>
          </rPr>
          <t>81780514</t>
        </r>
      </text>
    </comment>
    <comment ref="AL23" authorId="0" shapeId="0" xr:uid="{00000000-0006-0000-0600-00007A03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AN23" authorId="0" shapeId="0" xr:uid="{00000000-0006-0000-0600-00007B030000}">
      <text>
        <r>
          <rPr>
            <sz val="10"/>
            <color rgb="FF000000"/>
            <rFont val="Arial"/>
            <scheme val="minor"/>
          </rPr>
          <t>76695392 + 76698117</t>
        </r>
      </text>
    </comment>
    <comment ref="AO23" authorId="0" shapeId="0" xr:uid="{00000000-0006-0000-0600-00007C030000}">
      <text>
        <r>
          <rPr>
            <sz val="10"/>
            <color rgb="FF000000"/>
            <rFont val="Arial"/>
            <scheme val="minor"/>
          </rPr>
          <t>83445827 e 83503892</t>
        </r>
      </text>
    </comment>
    <comment ref="AP23" authorId="0" shapeId="0" xr:uid="{00000000-0006-0000-0600-00007D030000}">
      <text>
        <r>
          <rPr>
            <sz val="10"/>
            <color rgb="FF000000"/>
            <rFont val="Arial"/>
            <scheme val="minor"/>
          </rPr>
          <t>84416723</t>
        </r>
      </text>
    </comment>
    <comment ref="AQ23" authorId="0" shapeId="0" xr:uid="{00000000-0006-0000-0600-00007E030000}">
      <text>
        <r>
          <rPr>
            <sz val="10"/>
            <color rgb="FF000000"/>
            <rFont val="Arial"/>
            <scheme val="minor"/>
          </rPr>
          <t>72417972</t>
        </r>
      </text>
    </comment>
    <comment ref="AR23" authorId="0" shapeId="0" xr:uid="{00000000-0006-0000-0600-00007F030000}">
      <text>
        <r>
          <rPr>
            <sz val="10"/>
            <color rgb="FF000000"/>
            <rFont val="Arial"/>
            <scheme val="minor"/>
          </rPr>
          <t xml:space="preserve">79797550 (NOVO EMPENHO ORIGINAL) 
R$ 140.667,65 
+
79796456 (REFORÇO DE EMPENHO)
R$ 6.435,92
</t>
        </r>
      </text>
    </comment>
    <comment ref="AS23" authorId="0" shapeId="0" xr:uid="{00000000-0006-0000-0600-000080030000}">
      <text>
        <r>
          <rPr>
            <sz val="10"/>
            <color rgb="FF000000"/>
            <rFont val="Arial"/>
            <scheme val="minor"/>
          </rPr>
          <t>86901663</t>
        </r>
      </text>
    </comment>
    <comment ref="AT23" authorId="0" shapeId="0" xr:uid="{00000000-0006-0000-0600-000081030000}">
      <text>
        <r>
          <rPr>
            <sz val="10"/>
            <color rgb="FF000000"/>
            <rFont val="Arial"/>
            <scheme val="minor"/>
          </rPr>
          <t>87045010</t>
        </r>
      </text>
    </comment>
    <comment ref="AV23" authorId="0" shapeId="0" xr:uid="{00000000-0006-0000-0600-000082030000}">
      <text>
        <r>
          <rPr>
            <sz val="10"/>
            <color rgb="FF000000"/>
            <rFont val="Arial"/>
            <scheme val="minor"/>
          </rPr>
          <t>82439142</t>
        </r>
      </text>
    </comment>
    <comment ref="AW23" authorId="0" shapeId="0" xr:uid="{00000000-0006-0000-0600-000083030000}">
      <text>
        <r>
          <rPr>
            <sz val="10"/>
            <color rgb="FF000000"/>
            <rFont val="Arial"/>
            <scheme val="minor"/>
          </rPr>
          <t>Aguardando NL - SEI-120001/004614/2024</t>
        </r>
      </text>
    </comment>
    <comment ref="AX23" authorId="0" shapeId="0" xr:uid="{00000000-0006-0000-0600-000084030000}">
      <text>
        <r>
          <rPr>
            <sz val="10"/>
            <color rgb="FF000000"/>
            <rFont val="Arial"/>
            <scheme val="minor"/>
          </rPr>
          <t xml:space="preserve">Aguardando OB - SEI-120001/004614/2024
</t>
        </r>
      </text>
    </comment>
    <comment ref="AZ23" authorId="0" shapeId="0" xr:uid="{00000000-0006-0000-0600-000085030000}">
      <text>
        <r>
          <rPr>
            <sz val="10"/>
            <color rgb="FF000000"/>
            <rFont val="Arial"/>
            <scheme val="minor"/>
          </rPr>
          <t>82439142</t>
        </r>
      </text>
    </comment>
    <comment ref="BA23" authorId="0" shapeId="0" xr:uid="{00000000-0006-0000-0600-000086030000}">
      <text>
        <r>
          <rPr>
            <sz val="10"/>
            <color rgb="FF000000"/>
            <rFont val="Arial"/>
            <scheme val="minor"/>
          </rPr>
          <t>Aguardando NL - SEI-120001/004606/2024</t>
        </r>
      </text>
    </comment>
    <comment ref="BB23" authorId="0" shapeId="0" xr:uid="{00000000-0006-0000-0600-000087030000}">
      <text>
        <r>
          <rPr>
            <sz val="10"/>
            <color rgb="FF000000"/>
            <rFont val="Arial"/>
            <scheme val="minor"/>
          </rPr>
          <t xml:space="preserve">Aguardando OB - SEI-120001/004606/2024
</t>
        </r>
      </text>
    </comment>
    <comment ref="BD23" authorId="0" shapeId="0" xr:uid="{00000000-0006-0000-0600-000088030000}">
      <text>
        <r>
          <rPr>
            <sz val="10"/>
            <color rgb="FF000000"/>
            <rFont val="Arial"/>
            <scheme val="minor"/>
          </rPr>
          <t>82439142</t>
        </r>
      </text>
    </comment>
    <comment ref="BE23" authorId="0" shapeId="0" xr:uid="{00000000-0006-0000-0600-000089030000}">
      <text>
        <r>
          <rPr>
            <sz val="10"/>
            <color rgb="FF000000"/>
            <rFont val="Arial"/>
            <scheme val="minor"/>
          </rPr>
          <t>Aguardando NL - SEI-120001/004607/2024</t>
        </r>
      </text>
    </comment>
    <comment ref="BF23" authorId="0" shapeId="0" xr:uid="{00000000-0006-0000-0600-00008A030000}">
      <text>
        <r>
          <rPr>
            <sz val="10"/>
            <color rgb="FF000000"/>
            <rFont val="Arial"/>
            <scheme val="minor"/>
          </rPr>
          <t>Aguardando OB - SEI-120001/004607/2024</t>
        </r>
      </text>
    </comment>
    <comment ref="BH23" authorId="0" shapeId="0" xr:uid="{00000000-0006-0000-0600-00008B030000}">
      <text>
        <r>
          <rPr>
            <sz val="10"/>
            <color rgb="FF000000"/>
            <rFont val="Arial"/>
            <scheme val="minor"/>
          </rPr>
          <t xml:space="preserve">82439142 + 82439579 (Original) </t>
        </r>
      </text>
    </comment>
    <comment ref="BI23" authorId="0" shapeId="0" xr:uid="{00000000-0006-0000-0600-00008C030000}">
      <text>
        <r>
          <rPr>
            <sz val="10"/>
            <color rgb="FF000000"/>
            <rFont val="Arial"/>
            <scheme val="minor"/>
          </rPr>
          <t>Aguardando NL - SEI-120001/004605/2024</t>
        </r>
      </text>
    </comment>
    <comment ref="BJ23" authorId="0" shapeId="0" xr:uid="{00000000-0006-0000-0600-00008D030000}">
      <text>
        <r>
          <rPr>
            <sz val="10"/>
            <color rgb="FF000000"/>
            <rFont val="Arial"/>
            <scheme val="minor"/>
          </rPr>
          <t>Aguardando OB - SEI-120001/004605/2024</t>
        </r>
      </text>
    </comment>
    <comment ref="G24" authorId="0" shapeId="0" xr:uid="{00000000-0006-0000-0600-00008E030000}">
      <text>
        <r>
          <rPr>
            <sz val="10"/>
            <color rgb="FF000000"/>
            <rFont val="Arial"/>
            <scheme val="minor"/>
          </rPr>
          <t>71932192</t>
        </r>
      </text>
    </comment>
    <comment ref="H24" authorId="0" shapeId="0" xr:uid="{00000000-0006-0000-0600-00008F030000}">
      <text>
        <r>
          <rPr>
            <sz val="10"/>
            <color rgb="FF000000"/>
            <rFont val="Arial"/>
            <scheme val="minor"/>
          </rPr>
          <t xml:space="preserve">CONTRATO ORIGINAL DE 12 MESES + ATIVIO DE PRAZO, DE 180 DIAS (6 MESES)
</t>
        </r>
      </text>
    </comment>
    <comment ref="O24" authorId="0" shapeId="0" xr:uid="{00000000-0006-0000-0600-000090030000}">
      <text>
        <r>
          <rPr>
            <sz val="10"/>
            <color rgb="FF000000"/>
            <rFont val="Arial"/>
            <scheme val="minor"/>
          </rPr>
          <t>68066956</t>
        </r>
      </text>
    </comment>
    <comment ref="P24" authorId="0" shapeId="0" xr:uid="{00000000-0006-0000-0600-000091030000}">
      <text>
        <r>
          <rPr>
            <sz val="10"/>
            <color rgb="FF000000"/>
            <rFont val="Arial"/>
            <scheme val="minor"/>
          </rPr>
          <t>P6</t>
        </r>
      </text>
    </comment>
    <comment ref="S24" authorId="0" shapeId="0" xr:uid="{00000000-0006-0000-0600-000092030000}">
      <text>
        <r>
          <rPr>
            <sz val="10"/>
            <color rgb="FF000000"/>
            <rFont val="Arial"/>
            <scheme val="minor"/>
          </rPr>
          <t>Não haverá produto</t>
        </r>
      </text>
    </comment>
    <comment ref="W24" authorId="0" shapeId="0" xr:uid="{00000000-0006-0000-0600-000093030000}">
      <text>
        <r>
          <rPr>
            <sz val="10"/>
            <color rgb="FF000000"/>
            <rFont val="Arial"/>
            <scheme val="minor"/>
          </rPr>
          <t>P9</t>
        </r>
      </text>
    </comment>
    <comment ref="AA24" authorId="0" shapeId="0" xr:uid="{00000000-0006-0000-0600-000094030000}">
      <text>
        <r>
          <rPr>
            <sz val="10"/>
            <color rgb="FF000000"/>
            <rFont val="Arial"/>
            <scheme val="minor"/>
          </rPr>
          <t>P11</t>
        </r>
      </text>
    </comment>
    <comment ref="AB24" authorId="0" shapeId="0" xr:uid="{00000000-0006-0000-0600-000095030000}">
      <text>
        <r>
          <rPr>
            <sz val="10"/>
            <color rgb="FF000000"/>
            <rFont val="Arial"/>
            <scheme val="minor"/>
          </rPr>
          <t>73766276</t>
        </r>
      </text>
    </comment>
    <comment ref="AC24" authorId="0" shapeId="0" xr:uid="{00000000-0006-0000-0600-000096030000}">
      <text>
        <r>
          <rPr>
            <sz val="10"/>
            <color rgb="FF000000"/>
            <rFont val="Arial"/>
            <scheme val="minor"/>
          </rPr>
          <t>72646471</t>
        </r>
      </text>
    </comment>
    <comment ref="AD24" authorId="0" shapeId="0" xr:uid="{00000000-0006-0000-0600-000097030000}">
      <text>
        <r>
          <rPr>
            <sz val="10"/>
            <color rgb="FF000000"/>
            <rFont val="Arial"/>
            <scheme val="minor"/>
          </rPr>
          <t>77460820</t>
        </r>
      </text>
    </comment>
    <comment ref="AE24" authorId="0" shapeId="0" xr:uid="{00000000-0006-0000-0600-000098030000}">
      <text>
        <r>
          <rPr>
            <sz val="10"/>
            <color rgb="FF000000"/>
            <rFont val="Arial"/>
            <scheme val="minor"/>
          </rPr>
          <t>8,79% (P07) + 9,34% (P08) + 9,34% (P10)
27,47% (P12) = R$ 30.802,45
(P12) - 27,47% (P12) = R$ 81.328,80
*Valor Estimado, aguardando cálculo da SUBLOG</t>
        </r>
      </text>
    </comment>
    <comment ref="AG24" authorId="0" shapeId="0" xr:uid="{00000000-0006-0000-0600-000099030000}">
      <text>
        <r>
          <rPr>
            <sz val="10"/>
            <color rgb="FF000000"/>
            <rFont val="Arial"/>
            <scheme val="minor"/>
          </rPr>
          <t>73959719</t>
        </r>
      </text>
    </comment>
    <comment ref="AH24" authorId="0" shapeId="0" xr:uid="{00000000-0006-0000-0600-00009A030000}">
      <text>
        <r>
          <rPr>
            <sz val="10"/>
            <color rgb="FF000000"/>
            <rFont val="Arial"/>
            <scheme val="minor"/>
          </rPr>
          <t xml:space="preserve">74714105
</t>
        </r>
      </text>
    </comment>
    <comment ref="AR24" authorId="0" shapeId="0" xr:uid="{00000000-0006-0000-0600-00009B030000}">
      <text>
        <r>
          <rPr>
            <sz val="10"/>
            <color rgb="FF000000"/>
            <rFont val="Arial"/>
            <scheme val="minor"/>
          </rPr>
          <t xml:space="preserve">
</t>
        </r>
      </text>
    </comment>
    <comment ref="AS24" authorId="0" shapeId="0" xr:uid="{00000000-0006-0000-0600-00009C030000}">
      <text>
        <r>
          <rPr>
            <sz val="10"/>
            <color rgb="FF000000"/>
            <rFont val="Arial"/>
            <scheme val="minor"/>
          </rPr>
          <t xml:space="preserve">82104084
</t>
        </r>
      </text>
    </comment>
    <comment ref="AT24" authorId="0" shapeId="0" xr:uid="{00000000-0006-0000-0600-00009D030000}">
      <text>
        <r>
          <rPr>
            <sz val="10"/>
            <color rgb="FF000000"/>
            <rFont val="Arial"/>
            <scheme val="minor"/>
          </rPr>
          <t xml:space="preserve">83006546
</t>
        </r>
      </text>
    </comment>
    <comment ref="AZ24" authorId="0" shapeId="0" xr:uid="{00000000-0006-0000-0600-00009E030000}">
      <text>
        <r>
          <rPr>
            <sz val="10"/>
            <color rgb="FF000000"/>
            <rFont val="Arial"/>
            <scheme val="minor"/>
          </rPr>
          <t xml:space="preserve">85125801
</t>
        </r>
      </text>
    </comment>
    <comment ref="BA24" authorId="0" shapeId="0" xr:uid="{00000000-0006-0000-0600-00009F030000}">
      <text>
        <r>
          <rPr>
            <sz val="10"/>
            <color rgb="FF000000"/>
            <rFont val="Arial"/>
            <scheme val="minor"/>
          </rPr>
          <t xml:space="preserve">87598658
</t>
        </r>
      </text>
    </comment>
    <comment ref="BB24" authorId="0" shapeId="0" xr:uid="{00000000-0006-0000-0600-0000A0030000}">
      <text>
        <r>
          <rPr>
            <sz val="10"/>
            <color rgb="FF000000"/>
            <rFont val="Arial"/>
            <scheme val="minor"/>
          </rPr>
          <t xml:space="preserve">88486429
</t>
        </r>
      </text>
    </comment>
    <comment ref="D25" authorId="0" shapeId="0" xr:uid="{00000000-0006-0000-0600-0000A1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E25" authorId="0" shapeId="0" xr:uid="{00000000-0006-0000-0600-0000A2030000}">
      <text>
        <r>
          <rPr>
            <sz val="10"/>
            <color rgb="FF000000"/>
            <rFont val="Arial"/>
            <scheme val="minor"/>
          </rPr>
          <t>51391524</t>
        </r>
      </text>
    </comment>
    <comment ref="F25" authorId="0" shapeId="0" xr:uid="{00000000-0006-0000-0600-0000A3030000}">
      <text>
        <r>
          <rPr>
            <sz val="10"/>
            <color rgb="FF000000"/>
            <rFont val="Arial"/>
            <scheme val="minor"/>
          </rPr>
          <t>53692507</t>
        </r>
      </text>
    </comment>
    <comment ref="G25" authorId="0" shapeId="0" xr:uid="{00000000-0006-0000-0600-0000A4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H25" authorId="0" shapeId="0" xr:uid="{00000000-0006-0000-0600-0000A503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25" authorId="0" shapeId="0" xr:uid="{00000000-0006-0000-0600-0000A6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J25" authorId="0" shapeId="0" xr:uid="{00000000-0006-0000-0600-0000A7030000}">
      <text>
        <r>
          <rPr>
            <sz val="10"/>
            <color rgb="FF000000"/>
            <rFont val="Arial"/>
            <scheme val="minor"/>
          </rPr>
          <t>53321909</t>
        </r>
      </text>
    </comment>
    <comment ref="O25" authorId="0" shapeId="0" xr:uid="{00000000-0006-0000-0600-0000A8030000}">
      <text>
        <r>
          <rPr>
            <sz val="10"/>
            <color rgb="FF000000"/>
            <rFont val="Arial"/>
            <scheme val="minor"/>
          </rPr>
          <t>67472321</t>
        </r>
      </text>
    </comment>
    <comment ref="P25" authorId="0" shapeId="0" xr:uid="{00000000-0006-0000-0600-0000A9030000}">
      <text>
        <r>
          <rPr>
            <sz val="10"/>
            <color rgb="FF000000"/>
            <rFont val="Arial"/>
            <scheme val="minor"/>
          </rPr>
          <t>67913122</t>
        </r>
      </text>
    </comment>
    <comment ref="Q25" authorId="0" shapeId="0" xr:uid="{00000000-0006-0000-0600-0000AA030000}">
      <text>
        <r>
          <rPr>
            <sz val="10"/>
            <color rgb="FF000000"/>
            <rFont val="Arial"/>
            <scheme val="minor"/>
          </rPr>
          <t>68016362</t>
        </r>
      </text>
    </comment>
    <comment ref="R25" authorId="0" shapeId="0" xr:uid="{00000000-0006-0000-0600-0000AB030000}">
      <text>
        <r>
          <rPr>
            <sz val="10"/>
            <color rgb="FF000000"/>
            <rFont val="Arial"/>
            <scheme val="minor"/>
          </rPr>
          <t>69898050</t>
        </r>
      </text>
    </comment>
    <comment ref="S25" authorId="0" shapeId="0" xr:uid="{00000000-0006-0000-0600-0000AC030000}">
      <text>
        <r>
          <rPr>
            <sz val="10"/>
            <color rgb="FF000000"/>
            <rFont val="Arial"/>
            <scheme val="minor"/>
          </rPr>
          <t>67472321</t>
        </r>
      </text>
    </comment>
    <comment ref="T25" authorId="0" shapeId="0" xr:uid="{00000000-0006-0000-0600-0000AD030000}">
      <text>
        <r>
          <rPr>
            <sz val="10"/>
            <color rgb="FF000000"/>
            <rFont val="Arial"/>
            <scheme val="minor"/>
          </rPr>
          <t>69095131</t>
        </r>
      </text>
    </comment>
    <comment ref="U25" authorId="0" shapeId="0" xr:uid="{00000000-0006-0000-0600-0000AE030000}">
      <text>
        <r>
          <rPr>
            <sz val="10"/>
            <color rgb="FF000000"/>
            <rFont val="Arial"/>
            <scheme val="minor"/>
          </rPr>
          <t>69120959</t>
        </r>
      </text>
    </comment>
    <comment ref="V25" authorId="0" shapeId="0" xr:uid="{00000000-0006-0000-0600-0000AF030000}">
      <text>
        <r>
          <rPr>
            <sz val="10"/>
            <color rgb="FF000000"/>
            <rFont val="Arial"/>
            <scheme val="minor"/>
          </rPr>
          <t>70032508</t>
        </r>
      </text>
    </comment>
    <comment ref="W25" authorId="0" shapeId="0" xr:uid="{00000000-0006-0000-0600-0000B0030000}">
      <text>
        <r>
          <rPr>
            <sz val="10"/>
            <color rgb="FF000000"/>
            <rFont val="Arial"/>
            <scheme val="minor"/>
          </rPr>
          <t>67472321</t>
        </r>
      </text>
    </comment>
    <comment ref="X25" authorId="0" shapeId="0" xr:uid="{00000000-0006-0000-0600-0000B1030000}">
      <text>
        <r>
          <rPr>
            <sz val="10"/>
            <color rgb="FF000000"/>
            <rFont val="Arial"/>
            <scheme val="minor"/>
          </rPr>
          <t>70133108</t>
        </r>
      </text>
    </comment>
    <comment ref="Y25" authorId="0" shapeId="0" xr:uid="{00000000-0006-0000-0600-0000B2030000}">
      <text>
        <r>
          <rPr>
            <sz val="10"/>
            <color rgb="FF000000"/>
            <rFont val="Arial"/>
            <scheme val="minor"/>
          </rPr>
          <t>70955517</t>
        </r>
      </text>
    </comment>
    <comment ref="Z25" authorId="0" shapeId="0" xr:uid="{00000000-0006-0000-0600-0000B3030000}">
      <text>
        <r>
          <rPr>
            <sz val="10"/>
            <color rgb="FF000000"/>
            <rFont val="Arial"/>
            <scheme val="minor"/>
          </rPr>
          <t>71840550</t>
        </r>
      </text>
    </comment>
    <comment ref="AA25" authorId="0" shapeId="0" xr:uid="{00000000-0006-0000-0600-0000B4030000}">
      <text>
        <r>
          <rPr>
            <sz val="10"/>
            <color rgb="FF000000"/>
            <rFont val="Arial"/>
            <scheme val="minor"/>
          </rPr>
          <t>72252017</t>
        </r>
      </text>
    </comment>
    <comment ref="AB25" authorId="0" shapeId="0" xr:uid="{00000000-0006-0000-0600-0000B5030000}">
      <text>
        <r>
          <rPr>
            <sz val="10"/>
            <color rgb="FF000000"/>
            <rFont val="Arial"/>
            <scheme val="minor"/>
          </rPr>
          <t>72742451</t>
        </r>
      </text>
    </comment>
    <comment ref="AC25" authorId="0" shapeId="0" xr:uid="{00000000-0006-0000-0600-0000B6030000}">
      <text>
        <r>
          <rPr>
            <sz val="10"/>
            <color rgb="FF000000"/>
            <rFont val="Arial"/>
            <scheme val="minor"/>
          </rPr>
          <t>73062968</t>
        </r>
      </text>
    </comment>
    <comment ref="AD25" authorId="0" shapeId="0" xr:uid="{00000000-0006-0000-0600-0000B7030000}">
      <text>
        <r>
          <rPr>
            <sz val="10"/>
            <color rgb="FF000000"/>
            <rFont val="Arial"/>
            <scheme val="minor"/>
          </rPr>
          <t>74530904</t>
        </r>
      </text>
    </comment>
    <comment ref="AE25" authorId="0" shapeId="0" xr:uid="{00000000-0006-0000-0600-0000B8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F25" authorId="0" shapeId="0" xr:uid="{00000000-0006-0000-0600-0000B9030000}">
      <text>
        <r>
          <rPr>
            <sz val="10"/>
            <color rgb="FF000000"/>
            <rFont val="Arial"/>
            <scheme val="minor"/>
          </rPr>
          <t xml:space="preserve">74360293
</t>
        </r>
      </text>
    </comment>
    <comment ref="AG25" authorId="0" shapeId="0" xr:uid="{00000000-0006-0000-0600-0000BA030000}">
      <text>
        <r>
          <rPr>
            <sz val="10"/>
            <color rgb="FF000000"/>
            <rFont val="Arial"/>
            <scheme val="minor"/>
          </rPr>
          <t>75116556</t>
        </r>
      </text>
    </comment>
    <comment ref="AH25" authorId="0" shapeId="0" xr:uid="{00000000-0006-0000-0600-0000BB030000}">
      <text>
        <r>
          <rPr>
            <sz val="10"/>
            <color rgb="FF000000"/>
            <rFont val="Arial"/>
            <scheme val="minor"/>
          </rPr>
          <t>75940776</t>
        </r>
      </text>
    </comment>
    <comment ref="AI25" authorId="0" shapeId="0" xr:uid="{00000000-0006-0000-0600-0000BC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J25" authorId="0" shapeId="0" xr:uid="{00000000-0006-0000-0600-0000BD030000}">
      <text>
        <r>
          <rPr>
            <sz val="10"/>
            <color rgb="FF000000"/>
            <rFont val="Arial"/>
            <scheme val="minor"/>
          </rPr>
          <t>76946810</t>
        </r>
      </text>
    </comment>
    <comment ref="AK25" authorId="0" shapeId="0" xr:uid="{00000000-0006-0000-0600-0000BE030000}">
      <text>
        <r>
          <rPr>
            <sz val="10"/>
            <color rgb="FF000000"/>
            <rFont val="Arial"/>
            <scheme val="minor"/>
          </rPr>
          <t>77402028</t>
        </r>
      </text>
    </comment>
    <comment ref="AL25" authorId="0" shapeId="0" xr:uid="{00000000-0006-0000-0600-0000BF030000}">
      <text>
        <r>
          <rPr>
            <sz val="10"/>
            <color rgb="FF000000"/>
            <rFont val="Arial"/>
            <scheme val="minor"/>
          </rPr>
          <t>78395530</t>
        </r>
      </text>
    </comment>
    <comment ref="AM25" authorId="0" shapeId="0" xr:uid="{00000000-0006-0000-0600-0000C0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N25" authorId="0" shapeId="0" xr:uid="{00000000-0006-0000-0600-0000C1030000}">
      <text>
        <r>
          <rPr>
            <sz val="10"/>
            <color rgb="FF000000"/>
            <rFont val="Arial"/>
            <scheme val="minor"/>
          </rPr>
          <t>78091910</t>
        </r>
      </text>
    </comment>
    <comment ref="AO25" authorId="0" shapeId="0" xr:uid="{00000000-0006-0000-0600-0000C2030000}">
      <text>
        <r>
          <rPr>
            <sz val="10"/>
            <color rgb="FF000000"/>
            <rFont val="Arial"/>
            <scheme val="minor"/>
          </rPr>
          <t>79961363</t>
        </r>
      </text>
    </comment>
    <comment ref="AP25" authorId="0" shapeId="0" xr:uid="{00000000-0006-0000-0600-0000C3030000}">
      <text>
        <r>
          <rPr>
            <sz val="10"/>
            <color rgb="FF000000"/>
            <rFont val="Arial"/>
            <scheme val="minor"/>
          </rPr>
          <t>81064046</t>
        </r>
      </text>
    </comment>
    <comment ref="AQ25" authorId="0" shapeId="0" xr:uid="{00000000-0006-0000-0600-0000C4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R25" authorId="0" shapeId="0" xr:uid="{00000000-0006-0000-0600-0000C5030000}">
      <text>
        <r>
          <rPr>
            <sz val="10"/>
            <color rgb="FF000000"/>
            <rFont val="Arial"/>
            <scheme val="minor"/>
          </rPr>
          <t>80557094</t>
        </r>
      </text>
    </comment>
    <comment ref="AS25" authorId="0" shapeId="0" xr:uid="{00000000-0006-0000-0600-0000C6030000}">
      <text>
        <r>
          <rPr>
            <sz val="10"/>
            <color rgb="FF000000"/>
            <rFont val="Arial"/>
            <scheme val="minor"/>
          </rPr>
          <t xml:space="preserve">81914584
</t>
        </r>
      </text>
    </comment>
    <comment ref="AT25" authorId="0" shapeId="0" xr:uid="{00000000-0006-0000-0600-0000C7030000}">
      <text>
        <r>
          <rPr>
            <sz val="10"/>
            <color rgb="FF000000"/>
            <rFont val="Arial"/>
            <scheme val="minor"/>
          </rPr>
          <t xml:space="preserve">82801896
</t>
        </r>
      </text>
    </comment>
    <comment ref="AU25" authorId="0" shapeId="0" xr:uid="{00000000-0006-0000-0600-0000C8030000}">
      <text>
        <r>
          <rPr>
            <sz val="10"/>
            <color rgb="FF000000"/>
            <rFont val="Arial"/>
            <scheme val="minor"/>
          </rPr>
          <t>76888724</t>
        </r>
      </text>
    </comment>
    <comment ref="AV25" authorId="0" shapeId="0" xr:uid="{00000000-0006-0000-0600-0000C9030000}">
      <text>
        <r>
          <rPr>
            <sz val="10"/>
            <color rgb="FF000000"/>
            <rFont val="Arial"/>
            <scheme val="minor"/>
          </rPr>
          <t>82482278</t>
        </r>
      </text>
    </comment>
    <comment ref="AW25" authorId="0" shapeId="0" xr:uid="{00000000-0006-0000-0600-0000CA030000}">
      <text>
        <r>
          <rPr>
            <sz val="10"/>
            <color rgb="FF000000"/>
            <rFont val="Arial"/>
            <scheme val="minor"/>
          </rPr>
          <t>83996683</t>
        </r>
      </text>
    </comment>
    <comment ref="AX25" authorId="0" shapeId="0" xr:uid="{00000000-0006-0000-0600-0000CB030000}">
      <text>
        <r>
          <rPr>
            <sz val="10"/>
            <color rgb="FF000000"/>
            <rFont val="Arial"/>
            <scheme val="minor"/>
          </rPr>
          <t>85341663</t>
        </r>
      </text>
    </comment>
    <comment ref="AY25" authorId="0" shapeId="0" xr:uid="{00000000-0006-0000-0600-0000CC030000}">
      <text>
        <r>
          <rPr>
            <sz val="10"/>
            <color rgb="FF000000"/>
            <rFont val="Arial"/>
            <scheme val="minor"/>
          </rPr>
          <t>84944943</t>
        </r>
      </text>
    </comment>
    <comment ref="AZ25" authorId="0" shapeId="0" xr:uid="{00000000-0006-0000-0600-0000CD030000}">
      <text>
        <r>
          <rPr>
            <sz val="10"/>
            <color rgb="FF000000"/>
            <rFont val="Arial"/>
            <scheme val="minor"/>
          </rPr>
          <t>85114232</t>
        </r>
      </text>
    </comment>
    <comment ref="BA25" authorId="0" shapeId="0" xr:uid="{00000000-0006-0000-0600-0000CE030000}">
      <text>
        <r>
          <rPr>
            <sz val="10"/>
            <color rgb="FF000000"/>
            <rFont val="Arial"/>
            <scheme val="minor"/>
          </rPr>
          <t xml:space="preserve">86480971
85677561
</t>
        </r>
      </text>
    </comment>
    <comment ref="BB25" authorId="0" shapeId="0" xr:uid="{00000000-0006-0000-0600-0000CF030000}">
      <text>
        <r>
          <rPr>
            <sz val="10"/>
            <color rgb="FF000000"/>
            <rFont val="Arial"/>
            <scheme val="minor"/>
          </rPr>
          <t xml:space="preserve">86841566
86672311
</t>
        </r>
      </text>
    </comment>
    <comment ref="BC25" authorId="0" shapeId="0" xr:uid="{00000000-0006-0000-0600-0000D0030000}">
      <text>
        <r>
          <rPr>
            <sz val="10"/>
            <color rgb="FF000000"/>
            <rFont val="Arial"/>
            <scheme val="minor"/>
          </rPr>
          <t>84944943</t>
        </r>
      </text>
    </comment>
    <comment ref="BD25" authorId="0" shapeId="0" xr:uid="{00000000-0006-0000-0600-0000D1030000}">
      <text>
        <r>
          <rPr>
            <sz val="10"/>
            <color rgb="FF000000"/>
            <rFont val="Arial"/>
            <scheme val="minor"/>
          </rPr>
          <t>85114232</t>
        </r>
      </text>
    </comment>
    <comment ref="BE25" authorId="0" shapeId="0" xr:uid="{00000000-0006-0000-0600-0000D2030000}">
      <text>
        <r>
          <rPr>
            <sz val="10"/>
            <color rgb="FF000000"/>
            <rFont val="Arial"/>
            <scheme val="minor"/>
          </rPr>
          <t xml:space="preserve">88159500
</t>
        </r>
      </text>
    </comment>
    <comment ref="BG25" authorId="0" shapeId="0" xr:uid="{00000000-0006-0000-0600-0000D3030000}">
      <text>
        <r>
          <rPr>
            <sz val="10"/>
            <color rgb="FF000000"/>
            <rFont val="Arial"/>
            <scheme val="minor"/>
          </rPr>
          <t>84944943. Valor de dezembro + 13º.</t>
        </r>
      </text>
    </comment>
    <comment ref="BH25" authorId="0" shapeId="0" xr:uid="{00000000-0006-0000-0600-0000D4030000}">
      <text>
        <r>
          <rPr>
            <sz val="10"/>
            <color rgb="FF000000"/>
            <rFont val="Arial"/>
            <scheme val="minor"/>
          </rPr>
          <t>85114232. Valor de dezembro + 13º.</t>
        </r>
      </text>
    </comment>
    <comment ref="BI25" authorId="0" shapeId="0" xr:uid="{00000000-0006-0000-0600-0000D5030000}">
      <text>
        <r>
          <rPr>
            <sz val="10"/>
            <color rgb="FF000000"/>
            <rFont val="Arial"/>
            <scheme val="minor"/>
          </rPr>
          <t>90031501 DEZ
DEZ EXTRA NATAL 89046547</t>
        </r>
      </text>
    </comment>
    <comment ref="BJ25" authorId="0" shapeId="0" xr:uid="{00000000-0006-0000-0600-0000D6030000}">
      <text>
        <r>
          <rPr>
            <sz val="10"/>
            <color rgb="FF000000"/>
            <rFont val="Arial"/>
            <scheme val="minor"/>
          </rPr>
          <t>SEM OB DEZ
EXTRA NATAL 89652460</t>
        </r>
      </text>
    </comment>
    <comment ref="D26" authorId="0" shapeId="0" xr:uid="{00000000-0006-0000-0600-0000D7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E26" authorId="0" shapeId="0" xr:uid="{00000000-0006-0000-0600-0000D8030000}">
      <text>
        <r>
          <rPr>
            <sz val="10"/>
            <color rgb="FF000000"/>
            <rFont val="Arial"/>
            <scheme val="minor"/>
          </rPr>
          <t>50361239</t>
        </r>
      </text>
    </comment>
    <comment ref="F26" authorId="0" shapeId="0" xr:uid="{00000000-0006-0000-0600-0000D9030000}">
      <text>
        <r>
          <rPr>
            <sz val="10"/>
            <color rgb="FF000000"/>
            <rFont val="Arial"/>
            <scheme val="minor"/>
          </rPr>
          <t>47085490</t>
        </r>
      </text>
    </comment>
    <comment ref="G26" authorId="0" shapeId="0" xr:uid="{00000000-0006-0000-0600-0000DA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H26" authorId="0" shapeId="0" xr:uid="{00000000-0006-0000-0600-0000DB030000}">
      <text>
        <r>
          <rPr>
            <sz val="10"/>
            <color rgb="FF000000"/>
            <rFont val="Arial"/>
            <scheme val="minor"/>
          </rPr>
          <t>vigência do contrato será de 40 (quarenta) meses, sendo destes 36 (trinta e seis) meses destinados a sua execução</t>
        </r>
      </text>
    </comment>
    <comment ref="I26" authorId="0" shapeId="0" xr:uid="{00000000-0006-0000-0600-0000DC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J26" authorId="0" shapeId="0" xr:uid="{00000000-0006-0000-0600-0000DD030000}">
      <text>
        <r>
          <rPr>
            <sz val="10"/>
            <color rgb="FF000000"/>
            <rFont val="Arial"/>
            <scheme val="minor"/>
          </rPr>
          <t>45284866</t>
        </r>
      </text>
    </comment>
    <comment ref="O26" authorId="0" shapeId="0" xr:uid="{00000000-0006-0000-0600-0000DE03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P26" authorId="0" shapeId="0" xr:uid="{00000000-0006-0000-0600-0000DF030000}">
      <text>
        <r>
          <rPr>
            <sz val="10"/>
            <color rgb="FF000000"/>
            <rFont val="Arial"/>
            <scheme val="minor"/>
          </rPr>
          <t>67631904</t>
        </r>
      </text>
    </comment>
    <comment ref="Q26" authorId="0" shapeId="0" xr:uid="{00000000-0006-0000-0600-0000E0030000}">
      <text>
        <r>
          <rPr>
            <sz val="10"/>
            <color rgb="FF000000"/>
            <rFont val="Arial"/>
            <scheme val="minor"/>
          </rPr>
          <t>68514008</t>
        </r>
      </text>
    </comment>
    <comment ref="R26" authorId="0" shapeId="0" xr:uid="{00000000-0006-0000-0600-0000E1030000}">
      <text>
        <r>
          <rPr>
            <sz val="10"/>
            <color rgb="FF000000"/>
            <rFont val="Arial"/>
            <scheme val="minor"/>
          </rPr>
          <t>69079815</t>
        </r>
      </text>
    </comment>
    <comment ref="S26" authorId="0" shapeId="0" xr:uid="{00000000-0006-0000-0600-0000E203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T26" authorId="0" shapeId="0" xr:uid="{00000000-0006-0000-0600-0000E3030000}">
      <text>
        <r>
          <rPr>
            <sz val="10"/>
            <color rgb="FF000000"/>
            <rFont val="Arial"/>
            <scheme val="minor"/>
          </rPr>
          <t>69459476</t>
        </r>
      </text>
    </comment>
    <comment ref="U26" authorId="0" shapeId="0" xr:uid="{00000000-0006-0000-0600-0000E4030000}">
      <text>
        <r>
          <rPr>
            <sz val="10"/>
            <color rgb="FF000000"/>
            <rFont val="Arial"/>
            <scheme val="minor"/>
          </rPr>
          <t>69819799</t>
        </r>
      </text>
    </comment>
    <comment ref="V26" authorId="0" shapeId="0" xr:uid="{00000000-0006-0000-0600-0000E5030000}">
      <text>
        <r>
          <rPr>
            <sz val="10"/>
            <color rgb="FF000000"/>
            <rFont val="Arial"/>
            <scheme val="minor"/>
          </rPr>
          <t>70400363</t>
        </r>
      </text>
    </comment>
    <comment ref="W26" authorId="0" shapeId="0" xr:uid="{00000000-0006-0000-0600-0000E603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X26" authorId="0" shapeId="0" xr:uid="{00000000-0006-0000-0600-0000E7030000}">
      <text>
        <r>
          <rPr>
            <sz val="10"/>
            <color rgb="FF000000"/>
            <rFont val="Arial"/>
            <scheme val="minor"/>
          </rPr>
          <t>70132100</t>
        </r>
      </text>
    </comment>
    <comment ref="Y26" authorId="0" shapeId="0" xr:uid="{00000000-0006-0000-0600-0000E8030000}">
      <text>
        <r>
          <rPr>
            <sz val="10"/>
            <color rgb="FF000000"/>
            <rFont val="Arial"/>
            <scheme val="minor"/>
          </rPr>
          <t>71484834</t>
        </r>
      </text>
    </comment>
    <comment ref="Z26" authorId="0" shapeId="0" xr:uid="{00000000-0006-0000-0600-0000E9030000}">
      <text>
        <r>
          <rPr>
            <sz val="10"/>
            <color rgb="FF000000"/>
            <rFont val="Arial"/>
            <scheme val="minor"/>
          </rPr>
          <t>72227724</t>
        </r>
      </text>
    </comment>
    <comment ref="AB26" authorId="0" shapeId="0" xr:uid="{00000000-0006-0000-0600-0000EA030000}">
      <text>
        <r>
          <rPr>
            <sz val="10"/>
            <color rgb="FF000000"/>
            <rFont val="Arial"/>
            <scheme val="minor"/>
          </rPr>
          <t>72761422</t>
        </r>
      </text>
    </comment>
    <comment ref="AC26" authorId="0" shapeId="0" xr:uid="{00000000-0006-0000-0600-0000EB030000}">
      <text>
        <r>
          <rPr>
            <sz val="10"/>
            <color rgb="FF000000"/>
            <rFont val="Arial"/>
            <scheme val="minor"/>
          </rPr>
          <t>74161049</t>
        </r>
      </text>
    </comment>
    <comment ref="AD26" authorId="0" shapeId="0" xr:uid="{00000000-0006-0000-0600-0000EC030000}">
      <text>
        <r>
          <rPr>
            <sz val="10"/>
            <color rgb="FF000000"/>
            <rFont val="Arial"/>
            <scheme val="minor"/>
          </rPr>
          <t>74933183</t>
        </r>
      </text>
    </comment>
    <comment ref="AF26" authorId="0" shapeId="0" xr:uid="{00000000-0006-0000-0600-0000ED030000}">
      <text>
        <r>
          <rPr>
            <sz val="10"/>
            <color rgb="FF000000"/>
            <rFont val="Arial"/>
            <scheme val="minor"/>
          </rPr>
          <t>74370980</t>
        </r>
      </text>
    </comment>
    <comment ref="AG26" authorId="0" shapeId="0" xr:uid="{00000000-0006-0000-0600-0000EE030000}">
      <text>
        <r>
          <rPr>
            <sz val="10"/>
            <color rgb="FF000000"/>
            <rFont val="Arial"/>
            <scheme val="minor"/>
          </rPr>
          <t>76926974</t>
        </r>
      </text>
    </comment>
    <comment ref="AH26" authorId="0" shapeId="0" xr:uid="{00000000-0006-0000-0600-0000EF030000}">
      <text>
        <r>
          <rPr>
            <sz val="10"/>
            <color rgb="FF000000"/>
            <rFont val="Arial"/>
            <scheme val="minor"/>
          </rPr>
          <t>77904487</t>
        </r>
      </text>
    </comment>
    <comment ref="AI26" authorId="0" shapeId="0" xr:uid="{00000000-0006-0000-0600-0000F0030000}">
      <text>
        <r>
          <rPr>
            <sz val="10"/>
            <color rgb="FF000000"/>
            <rFont val="Arial"/>
            <scheme val="minor"/>
          </rPr>
          <t>67287977</t>
        </r>
      </text>
    </comment>
    <comment ref="AJ26" authorId="0" shapeId="0" xr:uid="{00000000-0006-0000-0600-0000F1030000}">
      <text>
        <r>
          <rPr>
            <sz val="10"/>
            <color rgb="FF000000"/>
            <rFont val="Arial"/>
            <scheme val="minor"/>
          </rPr>
          <t>76654883</t>
        </r>
      </text>
    </comment>
    <comment ref="AK26" authorId="0" shapeId="0" xr:uid="{00000000-0006-0000-0600-0000F2030000}">
      <text>
        <r>
          <rPr>
            <sz val="10"/>
            <color rgb="FF000000"/>
            <rFont val="Arial"/>
            <scheme val="minor"/>
          </rPr>
          <t>78575849</t>
        </r>
      </text>
    </comment>
    <comment ref="AL26" authorId="0" shapeId="0" xr:uid="{00000000-0006-0000-0600-0000F3030000}">
      <text>
        <r>
          <rPr>
            <sz val="10"/>
            <color rgb="FF000000"/>
            <rFont val="Arial"/>
            <scheme val="minor"/>
          </rPr>
          <t>79345151</t>
        </r>
      </text>
    </comment>
    <comment ref="AN26" authorId="0" shapeId="0" xr:uid="{00000000-0006-0000-0600-0000F4030000}">
      <text>
        <r>
          <rPr>
            <sz val="10"/>
            <color rgb="FF000000"/>
            <rFont val="Arial"/>
            <scheme val="minor"/>
          </rPr>
          <t>78152897</t>
        </r>
      </text>
    </comment>
    <comment ref="AO26" authorId="0" shapeId="0" xr:uid="{00000000-0006-0000-0600-0000F5030000}">
      <text>
        <r>
          <rPr>
            <sz val="10"/>
            <color rgb="FF000000"/>
            <rFont val="Arial"/>
            <scheme val="minor"/>
          </rPr>
          <t>80486180</t>
        </r>
      </text>
    </comment>
    <comment ref="AP26" authorId="0" shapeId="0" xr:uid="{00000000-0006-0000-0600-0000F6030000}">
      <text>
        <r>
          <rPr>
            <sz val="10"/>
            <color rgb="FF000000"/>
            <rFont val="Arial"/>
            <scheme val="minor"/>
          </rPr>
          <t>81366791</t>
        </r>
      </text>
    </comment>
    <comment ref="AQ26" authorId="0" shapeId="0" xr:uid="{00000000-0006-0000-0600-0000F7030000}">
      <text>
        <r>
          <rPr>
            <sz val="10"/>
            <color rgb="FF000000"/>
            <rFont val="Arial"/>
            <scheme val="minor"/>
          </rPr>
          <t>80169098</t>
        </r>
      </text>
    </comment>
    <comment ref="AR26" authorId="0" shapeId="0" xr:uid="{00000000-0006-0000-0600-0000F8030000}">
      <text>
        <r>
          <rPr>
            <sz val="10"/>
            <color rgb="FF000000"/>
            <rFont val="Arial"/>
            <scheme val="minor"/>
          </rPr>
          <t>80670058</t>
        </r>
      </text>
    </comment>
    <comment ref="AS26" authorId="0" shapeId="0" xr:uid="{00000000-0006-0000-0600-0000F9030000}">
      <text>
        <r>
          <rPr>
            <sz val="10"/>
            <color rgb="FF000000"/>
            <rFont val="Arial"/>
            <scheme val="minor"/>
          </rPr>
          <t>83034763</t>
        </r>
      </text>
    </comment>
    <comment ref="AT26" authorId="0" shapeId="0" xr:uid="{00000000-0006-0000-0600-0000FA030000}">
      <text>
        <r>
          <rPr>
            <sz val="10"/>
            <color rgb="FF000000"/>
            <rFont val="Arial"/>
            <scheme val="minor"/>
          </rPr>
          <t>84406979</t>
        </r>
      </text>
    </comment>
    <comment ref="AV26" authorId="0" shapeId="0" xr:uid="{00000000-0006-0000-0600-0000FB030000}">
      <text>
        <r>
          <rPr>
            <sz val="10"/>
            <color rgb="FF000000"/>
            <rFont val="Arial"/>
            <scheme val="minor"/>
          </rPr>
          <t>82630406</t>
        </r>
      </text>
    </comment>
    <comment ref="AW26" authorId="0" shapeId="0" xr:uid="{00000000-0006-0000-0600-0000FC030000}">
      <text>
        <r>
          <rPr>
            <sz val="10"/>
            <color rgb="FF000000"/>
            <rFont val="Arial"/>
            <scheme val="minor"/>
          </rPr>
          <t>84885133</t>
        </r>
      </text>
    </comment>
    <comment ref="AX26" authorId="0" shapeId="0" xr:uid="{00000000-0006-0000-0600-0000FD030000}">
      <text>
        <r>
          <rPr>
            <sz val="10"/>
            <color rgb="FF000000"/>
            <rFont val="Arial"/>
            <scheme val="minor"/>
          </rPr>
          <t>85813072</t>
        </r>
      </text>
    </comment>
    <comment ref="BA26" authorId="0" shapeId="0" xr:uid="{00000000-0006-0000-0600-0000FE030000}">
      <text>
        <r>
          <rPr>
            <sz val="10"/>
            <color rgb="FF000000"/>
            <rFont val="Arial"/>
            <scheme val="minor"/>
          </rPr>
          <t>87100363</t>
        </r>
      </text>
    </comment>
    <comment ref="BB26" authorId="0" shapeId="0" xr:uid="{00000000-0006-0000-0600-0000FF030000}">
      <text>
        <r>
          <rPr>
            <sz val="10"/>
            <color rgb="FF000000"/>
            <rFont val="Arial"/>
            <scheme val="minor"/>
          </rPr>
          <t>87372758</t>
        </r>
      </text>
    </comment>
    <comment ref="BD26" authorId="0" shapeId="0" xr:uid="{00000000-0006-0000-0600-000000040000}">
      <text>
        <r>
          <rPr>
            <sz val="10"/>
            <color rgb="FF000000"/>
            <rFont val="Arial"/>
            <scheme val="minor"/>
          </rPr>
          <t>85133046</t>
        </r>
      </text>
    </comment>
    <comment ref="BE26" authorId="0" shapeId="0" xr:uid="{00000000-0006-0000-0600-000001040000}">
      <text>
        <r>
          <rPr>
            <sz val="10"/>
            <color rgb="FF000000"/>
            <rFont val="Arial"/>
            <scheme val="minor"/>
          </rPr>
          <t>89403358</t>
        </r>
      </text>
    </comment>
    <comment ref="BF26" authorId="0" shapeId="0" xr:uid="{00000000-0006-0000-0600-000002040000}">
      <text>
        <r>
          <rPr>
            <sz val="10"/>
            <color rgb="FF000000"/>
            <rFont val="Arial"/>
            <scheme val="minor"/>
          </rPr>
          <t>89478435</t>
        </r>
      </text>
    </comment>
    <comment ref="BH26" authorId="0" shapeId="0" xr:uid="{00000000-0006-0000-0600-000003040000}">
      <text>
        <r>
          <rPr>
            <sz val="10"/>
            <color rgb="FF000000"/>
            <rFont val="Arial"/>
            <scheme val="minor"/>
          </rPr>
          <t>85133046</t>
        </r>
      </text>
    </comment>
    <comment ref="O27" authorId="0" shapeId="0" xr:uid="{00000000-0006-0000-0600-000004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T27" authorId="0" shapeId="0" xr:uid="{00000000-0006-0000-0600-000005040000}">
      <text>
        <r>
          <rPr>
            <sz val="10"/>
            <color rgb="FF000000"/>
            <rFont val="Arial"/>
            <scheme val="minor"/>
          </rPr>
          <t>69453401</t>
        </r>
      </text>
    </comment>
    <comment ref="AA27" authorId="0" shapeId="0" xr:uid="{00000000-0006-0000-0600-000006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B27" authorId="0" shapeId="0" xr:uid="{00000000-0006-0000-0600-000007040000}">
      <text>
        <r>
          <rPr>
            <sz val="10"/>
            <color rgb="FF000000"/>
            <rFont val="Arial"/>
            <scheme val="minor"/>
          </rPr>
          <t>72961257</t>
        </r>
      </text>
    </comment>
    <comment ref="AC27" authorId="0" shapeId="0" xr:uid="{00000000-0006-0000-0600-000008040000}">
      <text>
        <r>
          <rPr>
            <sz val="10"/>
            <color rgb="FF000000"/>
            <rFont val="Arial"/>
            <scheme val="minor"/>
          </rPr>
          <t>73855426</t>
        </r>
      </text>
    </comment>
    <comment ref="AD27" authorId="0" shapeId="0" xr:uid="{00000000-0006-0000-0600-000009040000}">
      <text>
        <r>
          <rPr>
            <sz val="10"/>
            <color rgb="FF000000"/>
            <rFont val="Arial"/>
            <scheme val="minor"/>
          </rPr>
          <t>74633608</t>
        </r>
      </text>
    </comment>
    <comment ref="AE27" authorId="0" shapeId="0" xr:uid="{00000000-0006-0000-0600-00000A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F27" authorId="0" shapeId="0" xr:uid="{00000000-0006-0000-0600-00000B040000}">
      <text>
        <r>
          <rPr>
            <sz val="10"/>
            <color rgb="FF000000"/>
            <rFont val="Arial"/>
            <scheme val="minor"/>
          </rPr>
          <t>74084903</t>
        </r>
      </text>
    </comment>
    <comment ref="AI27" authorId="0" shapeId="0" xr:uid="{00000000-0006-0000-0600-00000C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J27" authorId="0" shapeId="0" xr:uid="{00000000-0006-0000-0600-00000D040000}">
      <text>
        <r>
          <rPr>
            <sz val="10"/>
            <color rgb="FF000000"/>
            <rFont val="Arial"/>
            <scheme val="minor"/>
          </rPr>
          <t>76442019</t>
        </r>
      </text>
    </comment>
    <comment ref="AM27" authorId="0" shapeId="0" xr:uid="{00000000-0006-0000-0600-00000E040000}">
      <text>
        <r>
          <rPr>
            <sz val="10"/>
            <color rgb="FF000000"/>
            <rFont val="Arial"/>
            <scheme val="minor"/>
          </rPr>
          <t>67247457</t>
        </r>
      </text>
    </comment>
    <comment ref="AN27" authorId="0" shapeId="0" xr:uid="{00000000-0006-0000-0600-00000F040000}">
      <text>
        <r>
          <rPr>
            <sz val="10"/>
            <color rgb="FF000000"/>
            <rFont val="Arial"/>
            <scheme val="minor"/>
          </rPr>
          <t>78391588</t>
        </r>
      </text>
    </comment>
    <comment ref="BG27" authorId="0" shapeId="0" xr:uid="{00000000-0006-0000-0600-000010040000}">
      <text>
        <r>
          <rPr>
            <sz val="10"/>
            <color rgb="FF000000"/>
            <rFont val="Arial"/>
            <scheme val="minor"/>
          </rPr>
          <t>27 dias com valor de R$ 3.412,50
2 dias com o valor de R$ 3.583,12</t>
        </r>
      </text>
    </comment>
    <comment ref="P28" authorId="0" shapeId="0" xr:uid="{00000000-0006-0000-0600-000011040000}">
      <text>
        <r>
          <rPr>
            <sz val="10"/>
            <color rgb="FF000000"/>
            <rFont val="Arial"/>
            <scheme val="minor"/>
          </rPr>
          <t>67390204</t>
        </r>
      </text>
    </comment>
    <comment ref="Q28" authorId="0" shapeId="0" xr:uid="{00000000-0006-0000-0600-000012040000}">
      <text>
        <r>
          <rPr>
            <sz val="10"/>
            <color rgb="FF000000"/>
            <rFont val="Arial"/>
            <scheme val="minor"/>
          </rPr>
          <t>6.280,42 (SEI-120001/000521/2024)
4.222,56 (SEI-120001/000500/2024)
9.947,75 (SEI-120001/000608/2024)</t>
        </r>
      </text>
    </comment>
    <comment ref="R28" authorId="0" shapeId="0" xr:uid="{00000000-0006-0000-0600-000013040000}">
      <text>
        <r>
          <rPr>
            <sz val="10"/>
            <color rgb="FF000000"/>
            <rFont val="Arial"/>
            <scheme val="minor"/>
          </rPr>
          <t>6.280,42 (SEI-120001/000521/2024)
4.222,56 (SEI-120001/000500/2024)
9.947,75 (SEI-120001/000608/2024)</t>
        </r>
      </text>
    </comment>
    <comment ref="T28" authorId="0" shapeId="0" xr:uid="{00000000-0006-0000-0600-000014040000}">
      <text>
        <r>
          <rPr>
            <sz val="10"/>
            <color rgb="FF000000"/>
            <rFont val="Arial"/>
            <scheme val="minor"/>
          </rPr>
          <t>69113477</t>
        </r>
      </text>
    </comment>
    <comment ref="U28" authorId="0" shapeId="0" xr:uid="{00000000-0006-0000-0600-000015040000}">
      <text>
        <r>
          <rPr>
            <sz val="10"/>
            <color rgb="FF000000"/>
            <rFont val="Arial"/>
            <scheme val="minor"/>
          </rPr>
          <t>NF 749 - 71291910
NF 750 - 71779206
NF 751 - 71811206
NF 752 - 71812201</t>
        </r>
      </text>
    </comment>
    <comment ref="V28" authorId="0" shapeId="0" xr:uid="{00000000-0006-0000-0600-000016040000}">
      <text>
        <r>
          <rPr>
            <sz val="10"/>
            <color rgb="FF000000"/>
            <rFont val="Arial"/>
            <scheme val="minor"/>
          </rPr>
          <t xml:space="preserve">NF 749 -  71874272
NF 750 - 72425911
NF 751 - 72840897
NF 752 - 72839526
</t>
        </r>
      </text>
    </comment>
    <comment ref="W28" authorId="0" shapeId="0" xr:uid="{00000000-0006-0000-0600-000017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X28" authorId="0" shapeId="0" xr:uid="{00000000-0006-0000-0600-000018040000}">
      <text>
        <r>
          <rPr>
            <sz val="10"/>
            <color rgb="FF000000"/>
            <rFont val="Arial"/>
            <scheme val="minor"/>
          </rPr>
          <t>70273718</t>
        </r>
      </text>
    </comment>
    <comment ref="Y28" authorId="0" shapeId="0" xr:uid="{00000000-0006-0000-0600-000019040000}">
      <text>
        <r>
          <rPr>
            <sz val="10"/>
            <color rgb="FF000000"/>
            <rFont val="Arial"/>
            <scheme val="minor"/>
          </rPr>
          <t>NF 761 - 71815151
NF 762 - 71286689</t>
        </r>
      </text>
    </comment>
    <comment ref="Z28" authorId="0" shapeId="0" xr:uid="{00000000-0006-0000-0600-00001A040000}">
      <text>
        <r>
          <rPr>
            <sz val="10"/>
            <color rgb="FF000000"/>
            <rFont val="Arial"/>
            <scheme val="minor"/>
          </rPr>
          <t>NF 761 - 72425648
NF 762 - 72325872</t>
        </r>
      </text>
    </comment>
    <comment ref="AA28" authorId="0" shapeId="0" xr:uid="{00000000-0006-0000-0600-00001B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B28" authorId="0" shapeId="0" xr:uid="{00000000-0006-0000-0600-00001C040000}">
      <text>
        <r>
          <rPr>
            <sz val="10"/>
            <color rgb="FF000000"/>
            <rFont val="Arial"/>
            <scheme val="minor"/>
          </rPr>
          <t>72419911</t>
        </r>
      </text>
    </comment>
    <comment ref="AC28" authorId="0" shapeId="0" xr:uid="{00000000-0006-0000-0600-00001D040000}">
      <text>
        <r>
          <rPr>
            <sz val="10"/>
            <color rgb="FF000000"/>
            <rFont val="Arial"/>
            <scheme val="minor"/>
          </rPr>
          <t xml:space="preserve">2.218,60 / 120001/001159/2024
14.801,68/ 120001/001125/2024
5.754,48 / 120001/001127/2024
5.977,18 / 120001/001128/2024
8.240,10 / 120001/001129/2024
28.872,44 / 120001/001132/2024
</t>
        </r>
      </text>
    </comment>
    <comment ref="AD28" authorId="0" shapeId="0" xr:uid="{00000000-0006-0000-0600-00001E040000}">
      <text>
        <r>
          <rPr>
            <sz val="10"/>
            <color rgb="FF000000"/>
            <rFont val="Arial"/>
            <scheme val="minor"/>
          </rPr>
          <t xml:space="preserve">2.218,60 / 120001/001159/2024
14.801,68/ 120001/001125/2024
5.754,48 / 120001/001127/2024
5.977,18 / 120001/001128/2024
8.240,10 / 120001/001129/2024
28.872,44 / 120001/001132/2024
OBS: só foi executado o valor de R$ 2.218,60 e 14.801,68
</t>
        </r>
      </text>
    </comment>
    <comment ref="AE28" authorId="0" shapeId="0" xr:uid="{00000000-0006-0000-0600-00001F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I28" authorId="0" shapeId="0" xr:uid="{00000000-0006-0000-0600-000020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J28" authorId="0" shapeId="0" xr:uid="{00000000-0006-0000-0600-000021040000}">
      <text>
        <r>
          <rPr>
            <sz val="10"/>
            <color rgb="FF000000"/>
            <rFont val="Arial"/>
            <scheme val="minor"/>
          </rPr>
          <t xml:space="preserve">76996530 - Esse valor foi empenhado devido Maio não ter sido emitido nota de empenho. </t>
        </r>
      </text>
    </comment>
    <comment ref="AM28" authorId="0" shapeId="0" xr:uid="{00000000-0006-0000-0600-000022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Q28" authorId="0" shapeId="0" xr:uid="{00000000-0006-0000-0600-000023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U28" authorId="0" shapeId="0" xr:uid="{00000000-0006-0000-0600-000024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Z28" authorId="0" shapeId="0" xr:uid="{00000000-0006-0000-0600-000025040000}">
      <text>
        <r>
          <rPr>
            <sz val="10"/>
            <color rgb="FF000000"/>
            <rFont val="Arial"/>
            <scheme val="minor"/>
          </rPr>
          <t>85115095</t>
        </r>
      </text>
    </comment>
    <comment ref="I29" authorId="0" shapeId="0" xr:uid="{00000000-0006-0000-0600-000026040000}">
      <text>
        <r>
          <rPr>
            <sz val="10"/>
            <color rgb="FF000000"/>
            <rFont val="Arial"/>
            <scheme val="minor"/>
          </rPr>
          <t>68539277</t>
        </r>
      </text>
    </comment>
    <comment ref="J29" authorId="0" shapeId="0" xr:uid="{00000000-0006-0000-0600-000027040000}">
      <text>
        <r>
          <rPr>
            <sz val="10"/>
            <color rgb="FF000000"/>
            <rFont val="Arial"/>
            <scheme val="minor"/>
          </rPr>
          <t>68539277</t>
        </r>
      </text>
    </comment>
    <comment ref="M29" authorId="0" shapeId="0" xr:uid="{00000000-0006-0000-0600-000028040000}">
      <text>
        <r>
          <rPr>
            <sz val="10"/>
            <color rgb="FF000000"/>
            <rFont val="Arial"/>
            <scheme val="minor"/>
          </rPr>
          <t>82591682</t>
        </r>
      </text>
    </comment>
    <comment ref="O29" authorId="0" shapeId="0" xr:uid="{00000000-0006-0000-0600-000029040000}">
      <text>
        <r>
          <rPr>
            <sz val="10"/>
            <color rgb="FF000000"/>
            <rFont val="Arial"/>
            <scheme val="minor"/>
          </rPr>
          <t>67211709</t>
        </r>
      </text>
    </comment>
    <comment ref="P29" authorId="0" shapeId="0" xr:uid="{00000000-0006-0000-0600-00002A040000}">
      <text>
        <r>
          <rPr>
            <sz val="10"/>
            <color rgb="FF000000"/>
            <rFont val="Arial"/>
            <scheme val="minor"/>
          </rPr>
          <t>67390204</t>
        </r>
      </text>
    </comment>
    <comment ref="Q29" authorId="0" shapeId="0" xr:uid="{00000000-0006-0000-0600-00002B040000}">
      <text>
        <r>
          <rPr>
            <sz val="10"/>
            <color rgb="FF000000"/>
            <rFont val="Arial"/>
            <scheme val="minor"/>
          </rPr>
          <t>69496910</t>
        </r>
      </text>
    </comment>
    <comment ref="R29" authorId="0" shapeId="0" xr:uid="{00000000-0006-0000-0600-00002C040000}">
      <text>
        <r>
          <rPr>
            <sz val="10"/>
            <color rgb="FF000000"/>
            <rFont val="Arial"/>
            <scheme val="minor"/>
          </rPr>
          <t>70397465</t>
        </r>
      </text>
    </comment>
    <comment ref="S29" authorId="0" shapeId="0" xr:uid="{00000000-0006-0000-0600-00002D040000}">
      <text>
        <r>
          <rPr>
            <sz val="10"/>
            <color rgb="FF000000"/>
            <rFont val="Arial"/>
            <scheme val="minor"/>
          </rPr>
          <t>67211709</t>
        </r>
      </text>
    </comment>
    <comment ref="T29" authorId="0" shapeId="0" xr:uid="{00000000-0006-0000-0600-00002E040000}">
      <text>
        <r>
          <rPr>
            <sz val="10"/>
            <color rgb="FF000000"/>
            <rFont val="Arial"/>
            <scheme val="minor"/>
          </rPr>
          <t>69112817</t>
        </r>
      </text>
    </comment>
    <comment ref="U29" authorId="0" shapeId="0" xr:uid="{00000000-0006-0000-0600-00002F040000}">
      <text>
        <r>
          <rPr>
            <sz val="10"/>
            <color rgb="FF000000"/>
            <rFont val="Arial"/>
            <scheme val="minor"/>
          </rPr>
          <t>70784630</t>
        </r>
      </text>
    </comment>
    <comment ref="V29" authorId="0" shapeId="0" xr:uid="{00000000-0006-0000-0600-000030040000}">
      <text>
        <r>
          <rPr>
            <sz val="10"/>
            <color rgb="FF000000"/>
            <rFont val="Arial"/>
            <scheme val="minor"/>
          </rPr>
          <t>71872626</t>
        </r>
      </text>
    </comment>
    <comment ref="X29" authorId="0" shapeId="0" xr:uid="{00000000-0006-0000-0600-000031040000}">
      <text>
        <r>
          <rPr>
            <sz val="10"/>
            <color rgb="FF000000"/>
            <rFont val="Arial"/>
            <scheme val="minor"/>
          </rPr>
          <t xml:space="preserve">70273295
</t>
        </r>
      </text>
    </comment>
    <comment ref="Y29" authorId="0" shapeId="0" xr:uid="{00000000-0006-0000-0600-000032040000}">
      <text>
        <r>
          <rPr>
            <sz val="10"/>
            <color rgb="FF000000"/>
            <rFont val="Arial"/>
            <scheme val="minor"/>
          </rPr>
          <t>73204590</t>
        </r>
      </text>
    </comment>
    <comment ref="Z29" authorId="0" shapeId="0" xr:uid="{00000000-0006-0000-0600-000033040000}">
      <text>
        <r>
          <rPr>
            <sz val="10"/>
            <color rgb="FF000000"/>
            <rFont val="Arial"/>
            <scheme val="minor"/>
          </rPr>
          <t>74631833</t>
        </r>
      </text>
    </comment>
    <comment ref="AB29" authorId="0" shapeId="0" xr:uid="{00000000-0006-0000-0600-000034040000}">
      <text>
        <r>
          <rPr>
            <sz val="10"/>
            <color rgb="FF000000"/>
            <rFont val="Arial"/>
            <scheme val="minor"/>
          </rPr>
          <t>72418023</t>
        </r>
      </text>
    </comment>
    <comment ref="AC29" authorId="0" shapeId="0" xr:uid="{00000000-0006-0000-0600-000035040000}">
      <text>
        <r>
          <rPr>
            <sz val="10"/>
            <color rgb="FF000000"/>
            <rFont val="Arial"/>
            <scheme val="minor"/>
          </rPr>
          <t>76538624</t>
        </r>
      </text>
    </comment>
    <comment ref="AD29" authorId="0" shapeId="0" xr:uid="{00000000-0006-0000-0600-000036040000}">
      <text>
        <r>
          <rPr>
            <sz val="10"/>
            <color rgb="FF000000"/>
            <rFont val="Arial"/>
            <scheme val="minor"/>
          </rPr>
          <t>77207651</t>
        </r>
      </text>
    </comment>
    <comment ref="AE29" authorId="0" shapeId="0" xr:uid="{00000000-0006-0000-0600-000037040000}">
      <text>
        <r>
          <rPr>
            <sz val="10"/>
            <color rgb="FF000000"/>
            <rFont val="Arial"/>
            <scheme val="minor"/>
          </rPr>
          <t>69223596</t>
        </r>
      </text>
    </comment>
    <comment ref="AF29" authorId="0" shapeId="0" xr:uid="{00000000-0006-0000-0600-000038040000}">
      <text>
        <r>
          <rPr>
            <sz val="10"/>
            <color rgb="FF000000"/>
            <rFont val="Arial"/>
            <scheme val="minor"/>
          </rPr>
          <t>74382200</t>
        </r>
      </text>
    </comment>
    <comment ref="AG29" authorId="0" shapeId="0" xr:uid="{00000000-0006-0000-0600-000039040000}">
      <text>
        <r>
          <rPr>
            <sz val="10"/>
            <color rgb="FF000000"/>
            <rFont val="Arial"/>
            <scheme val="minor"/>
          </rPr>
          <t>77388799</t>
        </r>
      </text>
    </comment>
    <comment ref="AH29" authorId="0" shapeId="0" xr:uid="{00000000-0006-0000-0600-00003A040000}">
      <text>
        <r>
          <rPr>
            <sz val="10"/>
            <color rgb="FF000000"/>
            <rFont val="Arial"/>
            <scheme val="minor"/>
          </rPr>
          <t>78091710</t>
        </r>
      </text>
    </comment>
    <comment ref="AJ29" authorId="0" shapeId="0" xr:uid="{00000000-0006-0000-0600-00003B040000}">
      <text>
        <r>
          <rPr>
            <sz val="10"/>
            <color rgb="FF000000"/>
            <rFont val="Arial"/>
            <scheme val="minor"/>
          </rPr>
          <t xml:space="preserve">Conforme Nota de Empenho de Reforço por conta da descentralização (junho e julho) = R$ 84.864,66 + Empenho de reforço de Junho = 65.305,32. TOTAL: R$ 150.169,98
76433738 e 76996530.
</t>
        </r>
      </text>
    </comment>
    <comment ref="AK29" authorId="0" shapeId="0" xr:uid="{00000000-0006-0000-0600-00003C040000}">
      <text>
        <r>
          <rPr>
            <sz val="10"/>
            <color rgb="FF000000"/>
            <rFont val="Arial"/>
            <scheme val="minor"/>
          </rPr>
          <t>79240052</t>
        </r>
      </text>
    </comment>
    <comment ref="AL29" authorId="0" shapeId="0" xr:uid="{00000000-0006-0000-0600-00003D040000}">
      <text>
        <r>
          <rPr>
            <sz val="10"/>
            <color rgb="FF000000"/>
            <rFont val="Arial"/>
            <scheme val="minor"/>
          </rPr>
          <t>80073978</t>
        </r>
      </text>
    </comment>
    <comment ref="AO29" authorId="0" shapeId="0" xr:uid="{00000000-0006-0000-0600-00003E040000}">
      <text>
        <r>
          <rPr>
            <sz val="10"/>
            <color rgb="FF000000"/>
            <rFont val="Arial"/>
            <scheme val="minor"/>
          </rPr>
          <t>81805092</t>
        </r>
      </text>
    </comment>
    <comment ref="AP29" authorId="0" shapeId="0" xr:uid="{00000000-0006-0000-0600-00003F040000}">
      <text>
        <r>
          <rPr>
            <sz val="10"/>
            <color rgb="FF000000"/>
            <rFont val="Arial"/>
            <scheme val="minor"/>
          </rPr>
          <t>82799042</t>
        </r>
      </text>
    </comment>
    <comment ref="AR29" authorId="0" shapeId="0" xr:uid="{00000000-0006-0000-0600-000040040000}">
      <text>
        <r>
          <rPr>
            <sz val="10"/>
            <color rgb="FF000000"/>
            <rFont val="Arial"/>
            <scheme val="minor"/>
          </rPr>
          <t>80452696</t>
        </r>
      </text>
    </comment>
    <comment ref="AS29" authorId="0" shapeId="0" xr:uid="{00000000-0006-0000-0600-000041040000}">
      <text>
        <r>
          <rPr>
            <sz val="10"/>
            <color rgb="FF000000"/>
            <rFont val="Arial"/>
            <scheme val="minor"/>
          </rPr>
          <t>83754529</t>
        </r>
      </text>
    </comment>
    <comment ref="AT29" authorId="0" shapeId="0" xr:uid="{00000000-0006-0000-0600-000042040000}">
      <text>
        <r>
          <rPr>
            <sz val="10"/>
            <color rgb="FF000000"/>
            <rFont val="Arial"/>
            <scheme val="minor"/>
          </rPr>
          <t>84493255
84621988
84624432</t>
        </r>
      </text>
    </comment>
    <comment ref="AU29" authorId="0" shapeId="0" xr:uid="{00000000-0006-0000-0600-000043040000}">
      <text>
        <r>
          <rPr>
            <sz val="10"/>
            <color rgb="FF000000"/>
            <rFont val="Arial"/>
            <scheme val="minor"/>
          </rPr>
          <t>15 dias com o valor de R$ 42.432,33
15 dias com o valor de R$ 44.553,95</t>
        </r>
      </text>
    </comment>
    <comment ref="AV29" authorId="0" shapeId="0" xr:uid="{00000000-0006-0000-0600-000044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AZ29" authorId="0" shapeId="0" xr:uid="{00000000-0006-0000-0600-000045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BD29" authorId="0" shapeId="0" xr:uid="{00000000-0006-0000-0600-000046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BH29" authorId="0" shapeId="0" xr:uid="{00000000-0006-0000-0600-000047040000}">
      <text>
        <r>
          <rPr>
            <sz val="10"/>
            <color rgb="FF000000"/>
            <rFont val="Arial"/>
            <scheme val="minor"/>
          </rPr>
          <t>82244948</t>
        </r>
      </text>
    </comment>
    <comment ref="D30" authorId="0" shapeId="0" xr:uid="{00000000-0006-0000-0600-000048040000}">
      <text>
        <r>
          <rPr>
            <sz val="10"/>
            <color rgb="FF000000"/>
            <rFont val="Arial"/>
            <scheme val="minor"/>
          </rPr>
          <t>10559306</t>
        </r>
      </text>
    </comment>
    <comment ref="O30" authorId="0" shapeId="0" xr:uid="{00000000-0006-0000-0600-000049040000}">
      <text>
        <r>
          <rPr>
            <sz val="10"/>
            <color rgb="FF000000"/>
            <rFont val="Arial"/>
            <scheme val="minor"/>
          </rPr>
          <t>67260202</t>
        </r>
      </text>
    </comment>
    <comment ref="P30" authorId="0" shapeId="0" xr:uid="{00000000-0006-0000-0600-00004A040000}">
      <text>
        <r>
          <rPr>
            <sz val="10"/>
            <color rgb="FF000000"/>
            <rFont val="Arial"/>
            <scheme val="minor"/>
          </rPr>
          <t>67516881</t>
        </r>
      </text>
    </comment>
    <comment ref="Q30" authorId="0" shapeId="0" xr:uid="{00000000-0006-0000-0600-00004B040000}">
      <text>
        <r>
          <rPr>
            <sz val="10"/>
            <color rgb="FF000000"/>
            <rFont val="Arial"/>
            <scheme val="minor"/>
          </rPr>
          <t>68841918</t>
        </r>
      </text>
    </comment>
    <comment ref="R30" authorId="0" shapeId="0" xr:uid="{00000000-0006-0000-0600-00004C040000}">
      <text>
        <r>
          <rPr>
            <sz val="10"/>
            <color rgb="FF000000"/>
            <rFont val="Arial"/>
            <scheme val="minor"/>
          </rPr>
          <t>70065322</t>
        </r>
      </text>
    </comment>
    <comment ref="T30" authorId="0" shapeId="0" xr:uid="{00000000-0006-0000-0600-00004D040000}">
      <text>
        <r>
          <rPr>
            <sz val="10"/>
            <color rgb="FF000000"/>
            <rFont val="Arial"/>
            <scheme val="minor"/>
          </rPr>
          <t>69096177</t>
        </r>
      </text>
    </comment>
    <comment ref="U30" authorId="0" shapeId="0" xr:uid="{00000000-0006-0000-0600-00004E040000}">
      <text>
        <r>
          <rPr>
            <sz val="10"/>
            <color rgb="FF000000"/>
            <rFont val="Arial"/>
            <scheme val="minor"/>
          </rPr>
          <t>70789861</t>
        </r>
      </text>
    </comment>
    <comment ref="V30" authorId="0" shapeId="0" xr:uid="{00000000-0006-0000-0600-00004F040000}">
      <text>
        <r>
          <rPr>
            <sz val="10"/>
            <color rgb="FF000000"/>
            <rFont val="Arial"/>
            <scheme val="minor"/>
          </rPr>
          <t>71878787</t>
        </r>
      </text>
    </comment>
    <comment ref="W30" authorId="0" shapeId="0" xr:uid="{00000000-0006-0000-0600-000050040000}">
      <text>
        <r>
          <rPr>
            <sz val="10"/>
            <color rgb="FF000000"/>
            <rFont val="Arial"/>
            <scheme val="minor"/>
          </rPr>
          <t>67211709</t>
        </r>
      </text>
    </comment>
    <comment ref="X30" authorId="0" shapeId="0" xr:uid="{00000000-0006-0000-0600-000051040000}">
      <text>
        <r>
          <rPr>
            <sz val="10"/>
            <color rgb="FF000000"/>
            <rFont val="Arial"/>
            <scheme val="minor"/>
          </rPr>
          <t>70277426</t>
        </r>
      </text>
    </comment>
    <comment ref="Y30" authorId="0" shapeId="0" xr:uid="{00000000-0006-0000-0600-000052040000}">
      <text>
        <r>
          <rPr>
            <sz val="10"/>
            <color rgb="FF000000"/>
            <rFont val="Arial"/>
            <scheme val="minor"/>
          </rPr>
          <t>73124832</t>
        </r>
      </text>
    </comment>
    <comment ref="Z30" authorId="0" shapeId="0" xr:uid="{00000000-0006-0000-0600-000053040000}">
      <text>
        <r>
          <rPr>
            <sz val="10"/>
            <color rgb="FF000000"/>
            <rFont val="Arial"/>
            <scheme val="minor"/>
          </rPr>
          <t>73209499</t>
        </r>
      </text>
    </comment>
    <comment ref="AB30" authorId="0" shapeId="0" xr:uid="{00000000-0006-0000-0600-000054040000}">
      <text>
        <r>
          <rPr>
            <sz val="10"/>
            <color rgb="FF000000"/>
            <rFont val="Arial"/>
            <scheme val="minor"/>
          </rPr>
          <t>72466920 - Empenhado R$67.301,77, posteriormente anulado pelo doc. 72724203</t>
        </r>
      </text>
    </comment>
    <comment ref="BG30" authorId="0" shapeId="0" xr:uid="{00000000-0006-0000-0600-000055040000}">
      <text>
        <r>
          <rPr>
            <sz val="10"/>
            <color rgb="FF000000"/>
            <rFont val="Arial"/>
            <scheme val="minor"/>
          </rPr>
          <t xml:space="preserve">Previsão do ajuste de 5% </t>
        </r>
      </text>
    </comment>
    <comment ref="AA31" authorId="0" shapeId="0" xr:uid="{00000000-0006-0000-0600-000056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B31" authorId="0" shapeId="0" xr:uid="{00000000-0006-0000-0600-000057040000}">
      <text>
        <r>
          <rPr>
            <sz val="10"/>
            <color rgb="FF000000"/>
            <rFont val="Arial"/>
            <scheme val="minor"/>
          </rPr>
          <t>71663509</t>
        </r>
      </text>
    </comment>
    <comment ref="AC31" authorId="0" shapeId="0" xr:uid="{00000000-0006-0000-0600-000058040000}">
      <text>
        <r>
          <rPr>
            <sz val="10"/>
            <color rgb="FF000000"/>
            <rFont val="Arial"/>
            <scheme val="minor"/>
          </rPr>
          <t>76090462</t>
        </r>
      </text>
    </comment>
    <comment ref="AD31" authorId="0" shapeId="0" xr:uid="{00000000-0006-0000-0600-000059040000}">
      <text>
        <r>
          <rPr>
            <sz val="10"/>
            <color rgb="FF000000"/>
            <rFont val="Arial"/>
            <scheme val="minor"/>
          </rPr>
          <t>76897281</t>
        </r>
      </text>
    </comment>
    <comment ref="AE31" authorId="0" shapeId="0" xr:uid="{00000000-0006-0000-0600-00005A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F31" authorId="0" shapeId="0" xr:uid="{00000000-0006-0000-0600-00005B040000}">
      <text>
        <r>
          <rPr>
            <sz val="10"/>
            <color rgb="FF000000"/>
            <rFont val="Arial"/>
            <scheme val="minor"/>
          </rPr>
          <t>74370325</t>
        </r>
      </text>
    </comment>
    <comment ref="AG31" authorId="0" shapeId="0" xr:uid="{00000000-0006-0000-0600-00005C040000}">
      <text>
        <r>
          <rPr>
            <sz val="10"/>
            <color rgb="FF000000"/>
            <rFont val="Arial"/>
            <scheme val="minor"/>
          </rPr>
          <t>78706894</t>
        </r>
      </text>
    </comment>
    <comment ref="AH31" authorId="0" shapeId="0" xr:uid="{00000000-0006-0000-0600-00005D040000}">
      <text>
        <r>
          <rPr>
            <sz val="10"/>
            <color rgb="FF000000"/>
            <rFont val="Arial"/>
            <scheme val="minor"/>
          </rPr>
          <t>79350516</t>
        </r>
      </text>
    </comment>
    <comment ref="AI31" authorId="0" shapeId="0" xr:uid="{00000000-0006-0000-0600-00005E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J31" authorId="0" shapeId="0" xr:uid="{00000000-0006-0000-0600-00005F040000}">
      <text>
        <r>
          <rPr>
            <sz val="10"/>
            <color rgb="FF000000"/>
            <rFont val="Arial"/>
            <scheme val="minor"/>
          </rPr>
          <t>76644725</t>
        </r>
      </text>
    </comment>
    <comment ref="AK31" authorId="0" shapeId="0" xr:uid="{00000000-0006-0000-0600-000060040000}">
      <text>
        <r>
          <rPr>
            <sz val="10"/>
            <color rgb="FF000000"/>
            <rFont val="Arial"/>
            <scheme val="minor"/>
          </rPr>
          <t>81190553</t>
        </r>
      </text>
    </comment>
    <comment ref="AL31" authorId="0" shapeId="0" xr:uid="{00000000-0006-0000-0600-000061040000}">
      <text>
        <r>
          <rPr>
            <sz val="10"/>
            <color rgb="FF000000"/>
            <rFont val="Arial"/>
            <scheme val="minor"/>
          </rPr>
          <t>81886500</t>
        </r>
      </text>
    </comment>
    <comment ref="AM31" authorId="0" shapeId="0" xr:uid="{00000000-0006-0000-0600-000062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N31" authorId="0" shapeId="0" xr:uid="{00000000-0006-0000-0600-000063040000}">
      <text>
        <r>
          <rPr>
            <sz val="10"/>
            <color rgb="FF000000"/>
            <rFont val="Arial"/>
            <scheme val="minor"/>
          </rPr>
          <t>78503774</t>
        </r>
      </text>
    </comment>
    <comment ref="AO31" authorId="0" shapeId="0" xr:uid="{00000000-0006-0000-0600-000064040000}">
      <text>
        <r>
          <rPr>
            <sz val="10"/>
            <color rgb="FF000000"/>
            <rFont val="Arial"/>
            <scheme val="minor"/>
          </rPr>
          <t>83259397</t>
        </r>
      </text>
    </comment>
    <comment ref="AP31" authorId="0" shapeId="0" xr:uid="{00000000-0006-0000-0600-000065040000}">
      <text>
        <r>
          <rPr>
            <sz val="10"/>
            <color rgb="FF000000"/>
            <rFont val="Arial"/>
            <scheme val="minor"/>
          </rPr>
          <t>84411420</t>
        </r>
      </text>
    </comment>
    <comment ref="AR31" authorId="0" shapeId="0" xr:uid="{00000000-0006-0000-0600-000066040000}">
      <text>
        <r>
          <rPr>
            <sz val="10"/>
            <color rgb="FF000000"/>
            <rFont val="Arial"/>
            <scheme val="minor"/>
          </rPr>
          <t>80206896</t>
        </r>
      </text>
    </comment>
    <comment ref="AS31" authorId="0" shapeId="0" xr:uid="{00000000-0006-0000-0600-000067040000}">
      <text>
        <r>
          <rPr>
            <sz val="10"/>
            <color rgb="FF000000"/>
            <rFont val="Arial"/>
            <scheme val="minor"/>
          </rPr>
          <t>84734697</t>
        </r>
      </text>
    </comment>
    <comment ref="AU31" authorId="0" shapeId="0" xr:uid="{00000000-0006-0000-0600-000068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V31" authorId="0" shapeId="0" xr:uid="{00000000-0006-0000-0600-000069040000}">
      <text>
        <r>
          <rPr>
            <sz val="10"/>
            <color rgb="FF000000"/>
            <rFont val="Arial"/>
            <scheme val="minor"/>
          </rPr>
          <t>82625444</t>
        </r>
      </text>
    </comment>
    <comment ref="AY31" authorId="0" shapeId="0" xr:uid="{00000000-0006-0000-0600-00006A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AZ31" authorId="0" shapeId="0" xr:uid="{00000000-0006-0000-0600-00006B040000}">
      <text>
        <r>
          <rPr>
            <sz val="10"/>
            <color rgb="FF000000"/>
            <rFont val="Arial"/>
            <scheme val="minor"/>
          </rPr>
          <t>2024NE00729 R$ 47.498,12
82625444
2024NE00730 R$ 925,00 
82627490</t>
        </r>
      </text>
    </comment>
    <comment ref="BC31" authorId="0" shapeId="0" xr:uid="{00000000-0006-0000-0600-00006C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BD31" authorId="0" shapeId="0" xr:uid="{00000000-0006-0000-0600-00006D040000}">
      <text>
        <r>
          <rPr>
            <sz val="10"/>
            <color rgb="FF000000"/>
            <rFont val="Arial"/>
            <scheme val="minor"/>
          </rPr>
          <t>82627490</t>
        </r>
      </text>
    </comment>
    <comment ref="BG31" authorId="0" shapeId="0" xr:uid="{00000000-0006-0000-0600-00006E040000}">
      <text>
        <r>
          <rPr>
            <sz val="10"/>
            <color rgb="FF000000"/>
            <rFont val="Arial"/>
            <scheme val="minor"/>
          </rPr>
          <t>70774996</t>
        </r>
      </text>
    </comment>
    <comment ref="BH31" authorId="0" shapeId="0" xr:uid="{00000000-0006-0000-0600-00006F040000}">
      <text>
        <r>
          <rPr>
            <sz val="10"/>
            <color rgb="FF000000"/>
            <rFont val="Arial"/>
            <scheme val="minor"/>
          </rPr>
          <t>82627490</t>
        </r>
      </text>
    </comment>
    <comment ref="D32" authorId="0" shapeId="0" xr:uid="{00000000-0006-0000-0600-000070040000}">
      <text>
        <r>
          <rPr>
            <sz val="10"/>
            <color rgb="FF000000"/>
            <rFont val="Arial"/>
            <scheme val="minor"/>
          </rPr>
          <t>41861191 - NÃO HÁ INSTRUMENTO DE AJUSTE (CONTRATO, TERMO DE COMPROMISSO/ADESÃO) ASSINADO ENTRE AS PARTES</t>
        </r>
      </text>
    </comment>
    <comment ref="E32" authorId="0" shapeId="0" xr:uid="{00000000-0006-0000-0600-000071040000}">
      <text>
        <r>
          <rPr>
            <sz val="10"/>
            <color rgb="FF000000"/>
            <rFont val="Arial"/>
            <scheme val="minor"/>
          </rPr>
          <t>41594189</t>
        </r>
      </text>
    </comment>
    <comment ref="F32" authorId="0" shapeId="0" xr:uid="{00000000-0006-0000-0600-000072040000}">
      <text>
        <r>
          <rPr>
            <sz val="10"/>
            <color rgb="FF000000"/>
            <rFont val="Arial"/>
            <scheme val="minor"/>
          </rPr>
          <t>42988161 - DATA DA EMISSÃO DA PRIMEIRA NOTA DE EMPENHO ORIGINAL - CONFORME ART. 62 DA 8666, SERVE COMO INSTRUMENTO HÁBIL PARA CONTRATAÇÃO</t>
        </r>
      </text>
    </comment>
    <comment ref="G32" authorId="0" shapeId="0" xr:uid="{00000000-0006-0000-0600-000073040000}">
      <text>
        <r>
          <rPr>
            <sz val="10"/>
            <color rgb="FF000000"/>
            <rFont val="Arial"/>
            <scheme val="minor"/>
          </rPr>
          <t>41594189 - RATIFICO DA AUTORIZAÇÃO DE CONTRATAÇÃO PELO ORDENADOR</t>
        </r>
      </text>
    </comment>
    <comment ref="H32" authorId="0" shapeId="0" xr:uid="{00000000-0006-0000-0600-000074040000}">
      <text>
        <r>
          <rPr>
            <sz val="10"/>
            <color rgb="FF000000"/>
            <rFont val="Arial"/>
            <scheme val="minor"/>
          </rPr>
          <t>48 MESES</t>
        </r>
      </text>
    </comment>
    <comment ref="O32" authorId="0" shapeId="0" xr:uid="{00000000-0006-0000-0600-000075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P32" authorId="0" shapeId="0" xr:uid="{00000000-0006-0000-0600-000076040000}">
      <text>
        <r>
          <rPr>
            <sz val="10"/>
            <color rgb="FF000000"/>
            <rFont val="Arial"/>
            <scheme val="minor"/>
          </rPr>
          <t>67732284</t>
        </r>
      </text>
    </comment>
    <comment ref="Q32" authorId="0" shapeId="0" xr:uid="{00000000-0006-0000-0600-000077040000}">
      <text>
        <r>
          <rPr>
            <sz val="10"/>
            <color rgb="FF000000"/>
            <rFont val="Arial"/>
            <scheme val="minor"/>
          </rPr>
          <t>70165431</t>
        </r>
      </text>
    </comment>
    <comment ref="R32" authorId="0" shapeId="0" xr:uid="{00000000-0006-0000-0600-000078040000}">
      <text>
        <r>
          <rPr>
            <sz val="10"/>
            <color rgb="FF000000"/>
            <rFont val="Arial"/>
            <scheme val="minor"/>
          </rPr>
          <t>70573561 e 70574679</t>
        </r>
      </text>
    </comment>
    <comment ref="S32" authorId="0" shapeId="0" xr:uid="{00000000-0006-0000-0600-000079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T32" authorId="0" shapeId="0" xr:uid="{00000000-0006-0000-0600-00007A040000}">
      <text>
        <r>
          <rPr>
            <sz val="10"/>
            <color rgb="FF000000"/>
            <rFont val="Arial"/>
            <scheme val="minor"/>
          </rPr>
          <t>69219741 - ANULAÇÃO DE r$8.000,00 (69925696)</t>
        </r>
      </text>
    </comment>
    <comment ref="U32" authorId="0" shapeId="0" xr:uid="{00000000-0006-0000-0600-00007B040000}">
      <text>
        <r>
          <rPr>
            <sz val="10"/>
            <color rgb="FF000000"/>
            <rFont val="Arial"/>
            <scheme val="minor"/>
          </rPr>
          <t>70176314</t>
        </r>
      </text>
    </comment>
    <comment ref="V32" authorId="0" shapeId="0" xr:uid="{00000000-0006-0000-0600-00007C040000}">
      <text>
        <r>
          <rPr>
            <sz val="10"/>
            <color rgb="FF000000"/>
            <rFont val="Arial"/>
            <scheme val="minor"/>
          </rPr>
          <t>70713750 e 70714293</t>
        </r>
      </text>
    </comment>
    <comment ref="W32" authorId="0" shapeId="0" xr:uid="{00000000-0006-0000-0600-00007D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X32" authorId="0" shapeId="0" xr:uid="{00000000-0006-0000-0600-00007E040000}">
      <text>
        <r>
          <rPr>
            <sz val="10"/>
            <color rgb="FF000000"/>
            <rFont val="Arial"/>
            <scheme val="minor"/>
          </rPr>
          <t>70674062</t>
        </r>
      </text>
    </comment>
    <comment ref="Y32" authorId="0" shapeId="0" xr:uid="{00000000-0006-0000-0600-00007F040000}">
      <text>
        <r>
          <rPr>
            <sz val="10"/>
            <color rgb="FF000000"/>
            <rFont val="Arial"/>
            <scheme val="minor"/>
          </rPr>
          <t>72546055</t>
        </r>
      </text>
    </comment>
    <comment ref="Z32" authorId="0" shapeId="0" xr:uid="{00000000-0006-0000-0600-000080040000}">
      <text>
        <r>
          <rPr>
            <sz val="10"/>
            <color rgb="FF000000"/>
            <rFont val="Arial"/>
            <scheme val="minor"/>
          </rPr>
          <t>73138428 e 73138954.</t>
        </r>
      </text>
    </comment>
    <comment ref="AA32" authorId="0" shapeId="0" xr:uid="{00000000-0006-0000-0600-000081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AB32" authorId="0" shapeId="0" xr:uid="{00000000-0006-0000-0600-000082040000}">
      <text>
        <r>
          <rPr>
            <sz val="10"/>
            <color rgb="FF000000"/>
            <rFont val="Arial"/>
            <scheme val="minor"/>
          </rPr>
          <t>72320035</t>
        </r>
      </text>
    </comment>
    <comment ref="AC32" authorId="0" shapeId="0" xr:uid="{00000000-0006-0000-0600-000083040000}">
      <text>
        <r>
          <rPr>
            <sz val="10"/>
            <color rgb="FF000000"/>
            <rFont val="Arial"/>
            <scheme val="minor"/>
          </rPr>
          <t>74761793</t>
        </r>
      </text>
    </comment>
    <comment ref="AD32" authorId="0" shapeId="0" xr:uid="{00000000-0006-0000-0600-000084040000}">
      <text>
        <r>
          <rPr>
            <sz val="10"/>
            <color rgb="FF000000"/>
            <rFont val="Arial"/>
            <scheme val="minor"/>
          </rPr>
          <t>75444837 e 75446831.</t>
        </r>
      </text>
    </comment>
    <comment ref="AE32" authorId="0" shapeId="0" xr:uid="{00000000-0006-0000-0600-000085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AF32" authorId="0" shapeId="0" xr:uid="{00000000-0006-0000-0600-000086040000}">
      <text>
        <r>
          <rPr>
            <sz val="10"/>
            <color rgb="FF000000"/>
            <rFont val="Arial"/>
            <scheme val="minor"/>
          </rPr>
          <t>74370661
NE: 2024NE00376</t>
        </r>
      </text>
    </comment>
    <comment ref="AG32" authorId="0" shapeId="0" xr:uid="{00000000-0006-0000-0600-000087040000}">
      <text>
        <r>
          <rPr>
            <sz val="10"/>
            <color rgb="FF000000"/>
            <rFont val="Arial"/>
            <scheme val="minor"/>
          </rPr>
          <t>76444207</t>
        </r>
      </text>
    </comment>
    <comment ref="AH32" authorId="0" shapeId="0" xr:uid="{00000000-0006-0000-0600-000088040000}">
      <text>
        <r>
          <rPr>
            <sz val="10"/>
            <color rgb="FF000000"/>
            <rFont val="Arial"/>
            <scheme val="minor"/>
          </rPr>
          <t>76891396 e 76891528.</t>
        </r>
      </text>
    </comment>
    <comment ref="AJ32" authorId="0" shapeId="0" xr:uid="{00000000-0006-0000-0600-000089040000}">
      <text>
        <r>
          <rPr>
            <sz val="10"/>
            <color rgb="FF000000"/>
            <rFont val="Arial"/>
            <scheme val="minor"/>
          </rPr>
          <t>77294420</t>
        </r>
      </text>
    </comment>
    <comment ref="AK32" authorId="0" shapeId="0" xr:uid="{00000000-0006-0000-0600-00008A040000}">
      <text>
        <r>
          <rPr>
            <sz val="10"/>
            <color rgb="FF000000"/>
            <rFont val="Arial"/>
            <scheme val="minor"/>
          </rPr>
          <t>79079316</t>
        </r>
      </text>
    </comment>
    <comment ref="AL32" authorId="0" shapeId="0" xr:uid="{00000000-0006-0000-0600-00008B040000}">
      <text>
        <r>
          <rPr>
            <sz val="10"/>
            <color rgb="FF000000"/>
            <rFont val="Arial"/>
            <scheme val="minor"/>
          </rPr>
          <t>79828922</t>
        </r>
      </text>
    </comment>
    <comment ref="AM32" authorId="0" shapeId="0" xr:uid="{00000000-0006-0000-0600-00008C040000}">
      <text>
        <r>
          <rPr>
            <sz val="10"/>
            <color rgb="FF000000"/>
            <rFont val="Arial"/>
            <scheme val="minor"/>
          </rPr>
          <t>67442306</t>
        </r>
      </text>
    </comment>
    <comment ref="AN32" authorId="0" shapeId="0" xr:uid="{00000000-0006-0000-0600-00008D040000}">
      <text>
        <r>
          <rPr>
            <sz val="10"/>
            <color rgb="FF000000"/>
            <rFont val="Arial"/>
            <scheme val="minor"/>
          </rPr>
          <t>78726401</t>
        </r>
      </text>
    </comment>
    <comment ref="AO32" authorId="0" shapeId="0" xr:uid="{00000000-0006-0000-0600-00008E040000}">
      <text>
        <r>
          <rPr>
            <sz val="10"/>
            <color rgb="FF000000"/>
            <rFont val="Arial"/>
            <scheme val="minor"/>
          </rPr>
          <t xml:space="preserve">81100230
</t>
        </r>
      </text>
    </comment>
    <comment ref="AP32" authorId="0" shapeId="0" xr:uid="{00000000-0006-0000-0600-00008F040000}">
      <text>
        <r>
          <rPr>
            <sz val="10"/>
            <color rgb="FF000000"/>
            <rFont val="Arial"/>
            <scheme val="minor"/>
          </rPr>
          <t xml:space="preserve">81562861 e 81562937
</t>
        </r>
      </text>
    </comment>
    <comment ref="AQ32" authorId="0" shapeId="0" xr:uid="{00000000-0006-0000-0600-000090040000}">
      <text>
        <r>
          <rPr>
            <sz val="10"/>
            <color rgb="FF000000"/>
            <rFont val="Arial"/>
            <scheme val="minor"/>
          </rPr>
          <t>67442306
PEDIDO EM:
79830477</t>
        </r>
      </text>
    </comment>
    <comment ref="AR32" authorId="0" shapeId="0" xr:uid="{00000000-0006-0000-0600-000091040000}">
      <text>
        <r>
          <rPr>
            <sz val="10"/>
            <color rgb="FF000000"/>
            <rFont val="Arial"/>
            <scheme val="minor"/>
          </rPr>
          <t>80748880</t>
        </r>
      </text>
    </comment>
    <comment ref="AS32" authorId="0" shapeId="0" xr:uid="{00000000-0006-0000-0600-000092040000}">
      <text>
        <r>
          <rPr>
            <sz val="10"/>
            <color rgb="FF000000"/>
            <rFont val="Arial"/>
            <scheme val="minor"/>
          </rPr>
          <t>82908926</t>
        </r>
      </text>
    </comment>
    <comment ref="AT32" authorId="0" shapeId="0" xr:uid="{00000000-0006-0000-0600-000093040000}">
      <text>
        <r>
          <rPr>
            <sz val="10"/>
            <color rgb="FF000000"/>
            <rFont val="Arial"/>
            <scheme val="minor"/>
          </rPr>
          <t>83412674 e 83412742</t>
        </r>
      </text>
    </comment>
    <comment ref="AV32" authorId="0" shapeId="0" xr:uid="{00000000-0006-0000-0600-000094040000}">
      <text>
        <r>
          <rPr>
            <sz val="10"/>
            <color rgb="FF000000"/>
            <rFont val="Arial"/>
            <scheme val="minor"/>
          </rPr>
          <t xml:space="preserve">82681224 -  PORTARIA CONJUNTA FAPERJ/SEPLAG Nº701, DE 26/07/2024
</t>
        </r>
      </text>
    </comment>
    <comment ref="AW32" authorId="0" shapeId="0" xr:uid="{00000000-0006-0000-0600-000095040000}">
      <text>
        <r>
          <rPr>
            <sz val="10"/>
            <color rgb="FF000000"/>
            <rFont val="Arial"/>
            <scheme val="minor"/>
          </rPr>
          <t>85675415</t>
        </r>
      </text>
    </comment>
    <comment ref="AX32" authorId="0" shapeId="0" xr:uid="{00000000-0006-0000-0600-000096040000}">
      <text>
        <r>
          <rPr>
            <sz val="10"/>
            <color rgb="FF000000"/>
            <rFont val="Arial"/>
            <scheme val="minor"/>
          </rPr>
          <t xml:space="preserve">85675415 e 86324630
</t>
        </r>
      </text>
    </comment>
    <comment ref="AZ32" authorId="0" shapeId="0" xr:uid="{00000000-0006-0000-0600-000097040000}">
      <text>
        <r>
          <rPr>
            <sz val="10"/>
            <color rgb="FF000000"/>
            <rFont val="Arial"/>
            <scheme val="minor"/>
          </rPr>
          <t>85057355</t>
        </r>
      </text>
    </comment>
    <comment ref="BA32" authorId="0" shapeId="0" xr:uid="{00000000-0006-0000-0600-000098040000}">
      <text>
        <r>
          <rPr>
            <sz val="10"/>
            <color rgb="FF000000"/>
            <rFont val="Arial"/>
            <scheme val="minor"/>
          </rPr>
          <t xml:space="preserve">87413724
</t>
        </r>
      </text>
    </comment>
    <comment ref="BB32" authorId="0" shapeId="0" xr:uid="{00000000-0006-0000-0600-000099040000}">
      <text>
        <r>
          <rPr>
            <sz val="10"/>
            <color rgb="FF000000"/>
            <rFont val="Arial"/>
            <scheme val="minor"/>
          </rPr>
          <t xml:space="preserve">87756200 e 87757354
</t>
        </r>
      </text>
    </comment>
    <comment ref="BD32" authorId="0" shapeId="0" xr:uid="{00000000-0006-0000-0600-00009A040000}">
      <text>
        <r>
          <rPr>
            <sz val="10"/>
            <color rgb="FF000000"/>
            <rFont val="Arial"/>
            <scheme val="minor"/>
          </rPr>
          <t>85806162</t>
        </r>
      </text>
    </comment>
    <comment ref="BE32" authorId="0" shapeId="0" xr:uid="{00000000-0006-0000-0600-00009B040000}">
      <text>
        <r>
          <rPr>
            <sz val="10"/>
            <color rgb="FF000000"/>
            <rFont val="Arial"/>
            <scheme val="minor"/>
          </rPr>
          <t>89593131</t>
        </r>
      </text>
    </comment>
    <comment ref="BF32" authorId="0" shapeId="0" xr:uid="{00000000-0006-0000-0600-00009C040000}">
      <text>
        <r>
          <rPr>
            <sz val="10"/>
            <color rgb="FF000000"/>
            <rFont val="Arial"/>
            <scheme val="minor"/>
          </rPr>
          <t xml:space="preserve">falta OB
</t>
        </r>
      </text>
    </comment>
    <comment ref="BH32" authorId="0" shapeId="0" xr:uid="{00000000-0006-0000-0600-00009D040000}">
      <text>
        <r>
          <rPr>
            <sz val="10"/>
            <color rgb="FF000000"/>
            <rFont val="Arial"/>
            <scheme val="minor"/>
          </rPr>
          <t>85806162</t>
        </r>
      </text>
    </comment>
    <comment ref="BI32" authorId="0" shapeId="0" xr:uid="{00000000-0006-0000-0600-00009E040000}">
      <text>
        <r>
          <rPr>
            <sz val="10"/>
            <color rgb="FF000000"/>
            <rFont val="Arial"/>
            <scheme val="minor"/>
          </rPr>
          <t xml:space="preserve">89401312
</t>
        </r>
      </text>
    </comment>
    <comment ref="BJ32" authorId="0" shapeId="0" xr:uid="{00000000-0006-0000-0600-00009F040000}">
      <text>
        <r>
          <rPr>
            <sz val="10"/>
            <color rgb="FF000000"/>
            <rFont val="Arial"/>
            <scheme val="minor"/>
          </rPr>
          <t>89969767</t>
        </r>
      </text>
    </comment>
    <comment ref="H33" authorId="0" shapeId="0" xr:uid="{00000000-0006-0000-0600-0000A0040000}">
      <text>
        <r>
          <rPr>
            <sz val="10"/>
            <color rgb="FF000000"/>
            <rFont val="Arial"/>
            <scheme val="minor"/>
          </rPr>
          <t>CONTRATO DE 48 MESES</t>
        </r>
      </text>
    </comment>
    <comment ref="O33" authorId="0" shapeId="0" xr:uid="{00000000-0006-0000-0600-0000A1040000}">
      <text>
        <r>
          <rPr>
            <sz val="10"/>
            <color rgb="FF000000"/>
            <rFont val="Arial"/>
            <scheme val="minor"/>
          </rPr>
          <t>Existe um valor variável que será pago em Janeiro
97305337</t>
        </r>
      </text>
    </comment>
    <comment ref="P33" authorId="0" shapeId="0" xr:uid="{00000000-0006-0000-0600-0000A2040000}">
      <text>
        <r>
          <rPr>
            <sz val="10"/>
            <color rgb="FF000000"/>
            <rFont val="Arial"/>
            <scheme val="minor"/>
          </rPr>
          <t>Existe um valor variável que será pago em Janeiro
67728290</t>
        </r>
      </text>
    </comment>
    <comment ref="Q33" authorId="0" shapeId="0" xr:uid="{00000000-0006-0000-0600-0000A3040000}">
      <text>
        <r>
          <rPr>
            <sz val="10"/>
            <color rgb="FF000000"/>
            <rFont val="Arial"/>
            <scheme val="minor"/>
          </rPr>
          <t>68250966</t>
        </r>
      </text>
    </comment>
    <comment ref="R33" authorId="0" shapeId="0" xr:uid="{00000000-0006-0000-0600-0000A4040000}">
      <text>
        <r>
          <rPr>
            <sz val="10"/>
            <color rgb="FF000000"/>
            <rFont val="Arial"/>
            <scheme val="minor"/>
          </rPr>
          <t>69902636</t>
        </r>
      </text>
    </comment>
    <comment ref="T33" authorId="0" shapeId="0" xr:uid="{00000000-0006-0000-0600-0000A5040000}">
      <text>
        <r>
          <rPr>
            <sz val="10"/>
            <color rgb="FF000000"/>
            <rFont val="Arial"/>
            <scheme val="minor"/>
          </rPr>
          <t>69455496</t>
        </r>
      </text>
    </comment>
    <comment ref="U33" authorId="0" shapeId="0" xr:uid="{00000000-0006-0000-0600-0000A6040000}">
      <text>
        <r>
          <rPr>
            <sz val="10"/>
            <color rgb="FF000000"/>
            <rFont val="Arial"/>
            <scheme val="minor"/>
          </rPr>
          <t>70258589</t>
        </r>
      </text>
    </comment>
    <comment ref="V33" authorId="0" shapeId="0" xr:uid="{00000000-0006-0000-0600-0000A7040000}">
      <text>
        <r>
          <rPr>
            <sz val="10"/>
            <color rgb="FF000000"/>
            <rFont val="Arial"/>
            <scheme val="minor"/>
          </rPr>
          <t>71880842</t>
        </r>
      </text>
    </comment>
    <comment ref="X33" authorId="0" shapeId="0" xr:uid="{00000000-0006-0000-0600-0000A8040000}">
      <text>
        <r>
          <rPr>
            <sz val="10"/>
            <color rgb="FF000000"/>
            <rFont val="Arial"/>
            <scheme val="minor"/>
          </rPr>
          <t>70134987</t>
        </r>
      </text>
    </comment>
    <comment ref="Y33" authorId="0" shapeId="0" xr:uid="{00000000-0006-0000-0600-0000A9040000}">
      <text>
        <r>
          <rPr>
            <sz val="10"/>
            <color rgb="FF000000"/>
            <rFont val="Arial"/>
            <scheme val="minor"/>
          </rPr>
          <t>72535540</t>
        </r>
      </text>
    </comment>
    <comment ref="Z33" authorId="0" shapeId="0" xr:uid="{00000000-0006-0000-0600-0000AA040000}">
      <text>
        <r>
          <rPr>
            <sz val="10"/>
            <color rgb="FF000000"/>
            <rFont val="Arial"/>
            <scheme val="minor"/>
          </rPr>
          <t>74779128</t>
        </r>
      </text>
    </comment>
    <comment ref="AB33" authorId="0" shapeId="0" xr:uid="{00000000-0006-0000-0600-0000AB040000}">
      <text>
        <r>
          <rPr>
            <sz val="10"/>
            <color rgb="FF000000"/>
            <rFont val="Arial"/>
            <scheme val="minor"/>
          </rPr>
          <t>72958607</t>
        </r>
      </text>
    </comment>
    <comment ref="AC33" authorId="0" shapeId="0" xr:uid="{00000000-0006-0000-0600-0000AC040000}">
      <text>
        <r>
          <rPr>
            <sz val="10"/>
            <color rgb="FF000000"/>
            <rFont val="Arial"/>
            <scheme val="minor"/>
          </rPr>
          <t>76204707
52821946</t>
        </r>
      </text>
    </comment>
    <comment ref="AD33" authorId="0" shapeId="0" xr:uid="{00000000-0006-0000-0600-0000AD040000}">
      <text>
        <r>
          <rPr>
            <sz val="10"/>
            <color rgb="FF000000"/>
            <rFont val="Arial"/>
            <scheme val="minor"/>
          </rPr>
          <t>77105095
53613503</t>
        </r>
      </text>
    </comment>
    <comment ref="AE33" authorId="0" shapeId="0" xr:uid="{00000000-0006-0000-0600-0000AE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F33" authorId="0" shapeId="0" xr:uid="{00000000-0006-0000-0600-0000AF040000}">
      <text>
        <r>
          <rPr>
            <sz val="10"/>
            <color rgb="FF000000"/>
            <rFont val="Arial"/>
            <scheme val="minor"/>
          </rPr>
          <t>74459655</t>
        </r>
      </text>
    </comment>
    <comment ref="AG33" authorId="0" shapeId="0" xr:uid="{00000000-0006-0000-0600-0000B0040000}">
      <text>
        <r>
          <rPr>
            <sz val="10"/>
            <color rgb="FF000000"/>
            <rFont val="Arial"/>
            <scheme val="minor"/>
          </rPr>
          <t>76733879</t>
        </r>
      </text>
    </comment>
    <comment ref="AH33" authorId="0" shapeId="0" xr:uid="{00000000-0006-0000-0600-0000B1040000}">
      <text>
        <r>
          <rPr>
            <sz val="10"/>
            <color rgb="FF000000"/>
            <rFont val="Arial"/>
            <scheme val="minor"/>
          </rPr>
          <t>R$ 116.880,60</t>
        </r>
      </text>
    </comment>
    <comment ref="AI33" authorId="0" shapeId="0" xr:uid="{00000000-0006-0000-0600-0000B2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J33" authorId="0" shapeId="0" xr:uid="{00000000-0006-0000-0600-0000B3040000}">
      <text>
        <r>
          <rPr>
            <sz val="10"/>
            <color rgb="FF000000"/>
            <rFont val="Arial"/>
            <scheme val="minor"/>
          </rPr>
          <t>76658926</t>
        </r>
      </text>
    </comment>
    <comment ref="AK33" authorId="0" shapeId="0" xr:uid="{00000000-0006-0000-0600-0000B4040000}">
      <text>
        <r>
          <rPr>
            <sz val="10"/>
            <color rgb="FF000000"/>
            <rFont val="Arial"/>
            <scheme val="minor"/>
          </rPr>
          <t>78728058</t>
        </r>
      </text>
    </comment>
    <comment ref="AL33" authorId="0" shapeId="0" xr:uid="{00000000-0006-0000-0600-0000B5040000}">
      <text>
        <r>
          <rPr>
            <sz val="10"/>
            <color rgb="FF000000"/>
            <rFont val="Arial"/>
            <scheme val="minor"/>
          </rPr>
          <t>79372897</t>
        </r>
      </text>
    </comment>
    <comment ref="AM33" authorId="0" shapeId="0" xr:uid="{00000000-0006-0000-0600-0000B6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N33" authorId="0" shapeId="0" xr:uid="{00000000-0006-0000-0600-0000B7040000}">
      <text>
        <r>
          <rPr>
            <sz val="10"/>
            <color rgb="FF000000"/>
            <rFont val="Arial"/>
            <scheme val="minor"/>
          </rPr>
          <t>78139930</t>
        </r>
      </text>
    </comment>
    <comment ref="AO33" authorId="0" shapeId="0" xr:uid="{00000000-0006-0000-0600-0000B8040000}">
      <text>
        <r>
          <rPr>
            <sz val="10"/>
            <color rgb="FF000000"/>
            <rFont val="Arial"/>
            <scheme val="minor"/>
          </rPr>
          <t>80596269</t>
        </r>
      </text>
    </comment>
    <comment ref="AP33" authorId="0" shapeId="0" xr:uid="{00000000-0006-0000-0600-0000B9040000}">
      <text>
        <r>
          <rPr>
            <sz val="10"/>
            <color rgb="FF000000"/>
            <rFont val="Arial"/>
            <scheme val="minor"/>
          </rPr>
          <t>81372494</t>
        </r>
      </text>
    </comment>
    <comment ref="AR33" authorId="0" shapeId="0" xr:uid="{00000000-0006-0000-0600-0000BA040000}">
      <text>
        <r>
          <rPr>
            <sz val="10"/>
            <color rgb="FF000000"/>
            <rFont val="Arial"/>
            <scheme val="minor"/>
          </rPr>
          <t>80413914</t>
        </r>
      </text>
    </comment>
    <comment ref="AS33" authorId="0" shapeId="0" xr:uid="{00000000-0006-0000-0600-0000BB040000}">
      <text>
        <r>
          <rPr>
            <sz val="10"/>
            <color rgb="FF000000"/>
            <rFont val="Arial"/>
            <scheme val="minor"/>
          </rPr>
          <t>83370734</t>
        </r>
      </text>
    </comment>
    <comment ref="AT33" authorId="0" shapeId="0" xr:uid="{00000000-0006-0000-0600-0000BC040000}">
      <text>
        <r>
          <rPr>
            <sz val="10"/>
            <color rgb="FF000000"/>
            <rFont val="Arial"/>
            <scheme val="minor"/>
          </rPr>
          <t xml:space="preserve">84412491
</t>
        </r>
      </text>
    </comment>
    <comment ref="AU33" authorId="0" shapeId="0" xr:uid="{00000000-0006-0000-0600-0000BD040000}">
      <text>
        <r>
          <rPr>
            <sz val="10"/>
            <color rgb="FF000000"/>
            <rFont val="Arial"/>
            <scheme val="minor"/>
          </rPr>
          <t>67305337</t>
        </r>
      </text>
    </comment>
    <comment ref="AV33" authorId="0" shapeId="0" xr:uid="{00000000-0006-0000-0600-0000BE040000}">
      <text>
        <r>
          <rPr>
            <sz val="10"/>
            <color rgb="FF000000"/>
            <rFont val="Arial"/>
            <scheme val="minor"/>
          </rPr>
          <t>82723962</t>
        </r>
      </text>
    </comment>
    <comment ref="AW33" authorId="0" shapeId="0" xr:uid="{00000000-0006-0000-0600-0000BF040000}">
      <text>
        <r>
          <rPr>
            <sz val="10"/>
            <color rgb="FF000000"/>
            <rFont val="Arial"/>
            <scheme val="minor"/>
          </rPr>
          <t xml:space="preserve">85893749
</t>
        </r>
      </text>
    </comment>
    <comment ref="AX33" authorId="0" shapeId="0" xr:uid="{00000000-0006-0000-0600-0000C0040000}">
      <text>
        <r>
          <rPr>
            <sz val="10"/>
            <color rgb="FF000000"/>
            <rFont val="Arial"/>
            <scheme val="minor"/>
          </rPr>
          <t xml:space="preserve">86675083
</t>
        </r>
      </text>
    </comment>
    <comment ref="AZ33" authorId="0" shapeId="0" xr:uid="{00000000-0006-0000-0600-0000C1040000}">
      <text>
        <r>
          <rPr>
            <sz val="10"/>
            <color rgb="FF000000"/>
            <rFont val="Arial"/>
            <scheme val="minor"/>
          </rPr>
          <t xml:space="preserve">84764562
85190822
</t>
        </r>
      </text>
    </comment>
    <comment ref="BA33" authorId="0" shapeId="0" xr:uid="{00000000-0006-0000-0600-0000C2040000}">
      <text>
        <r>
          <rPr>
            <sz val="10"/>
            <color rgb="FF000000"/>
            <rFont val="Arial"/>
            <scheme val="minor"/>
          </rPr>
          <t>87805029</t>
        </r>
      </text>
    </comment>
    <comment ref="BB33" authorId="0" shapeId="0" xr:uid="{00000000-0006-0000-0600-0000C3040000}">
      <text>
        <r>
          <rPr>
            <sz val="10"/>
            <color rgb="FF000000"/>
            <rFont val="Arial"/>
            <scheme val="minor"/>
          </rPr>
          <t xml:space="preserve">88487756
</t>
        </r>
      </text>
    </comment>
    <comment ref="BD33" authorId="0" shapeId="0" xr:uid="{00000000-0006-0000-0600-0000C4040000}">
      <text>
        <r>
          <rPr>
            <sz val="10"/>
            <color rgb="FF000000"/>
            <rFont val="Arial"/>
            <scheme val="minor"/>
          </rPr>
          <t>85107789</t>
        </r>
      </text>
    </comment>
    <comment ref="BE33" authorId="0" shapeId="0" xr:uid="{00000000-0006-0000-0600-0000C5040000}">
      <text>
        <r>
          <rPr>
            <sz val="10"/>
            <color rgb="FF000000"/>
            <rFont val="Arial"/>
            <scheme val="minor"/>
          </rPr>
          <t xml:space="preserve">89491903
</t>
        </r>
      </text>
    </comment>
    <comment ref="BF33" authorId="0" shapeId="0" xr:uid="{00000000-0006-0000-0600-0000C6040000}">
      <text>
        <r>
          <rPr>
            <sz val="10"/>
            <color rgb="FF000000"/>
            <rFont val="Arial"/>
            <scheme val="minor"/>
          </rPr>
          <t>89874933</t>
        </r>
      </text>
    </comment>
    <comment ref="BH33" authorId="0" shapeId="0" xr:uid="{00000000-0006-0000-0600-0000C7040000}">
      <text>
        <r>
          <rPr>
            <sz val="10"/>
            <color rgb="FF000000"/>
            <rFont val="Arial"/>
            <scheme val="minor"/>
          </rPr>
          <t>85107789</t>
        </r>
      </text>
    </comment>
    <comment ref="I34" authorId="0" shapeId="0" xr:uid="{00000000-0006-0000-0600-0000C8040000}">
      <text>
        <r>
          <rPr>
            <sz val="10"/>
            <color rgb="FF000000"/>
            <rFont val="Arial"/>
            <scheme val="minor"/>
          </rPr>
          <t>82129771</t>
        </r>
      </text>
    </comment>
    <comment ref="O34" authorId="0" shapeId="0" xr:uid="{00000000-0006-0000-0600-0000C9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S34" authorId="0" shapeId="0" xr:uid="{00000000-0006-0000-0600-0000CA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W34" authorId="0" shapeId="0" xr:uid="{00000000-0006-0000-0600-0000CB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A34" authorId="0" shapeId="0" xr:uid="{00000000-0006-0000-0600-0000CC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E34" authorId="0" shapeId="0" xr:uid="{00000000-0006-0000-0600-0000CD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I34" authorId="0" shapeId="0" xr:uid="{00000000-0006-0000-0600-0000CE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M34" authorId="0" shapeId="0" xr:uid="{00000000-0006-0000-0600-0000CF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Q34" authorId="0" shapeId="0" xr:uid="{00000000-0006-0000-0600-0000D0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U34" authorId="0" shapeId="0" xr:uid="{00000000-0006-0000-0600-0000D1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V34" authorId="0" shapeId="0" xr:uid="{00000000-0006-0000-0600-0000D2040000}">
      <text>
        <r>
          <rPr>
            <sz val="10"/>
            <color rgb="FF000000"/>
            <rFont val="Arial"/>
            <scheme val="minor"/>
          </rPr>
          <t>82652272 - Original</t>
        </r>
      </text>
    </comment>
    <comment ref="AY34" authorId="0" shapeId="0" xr:uid="{00000000-0006-0000-0600-0000D3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AZ34" authorId="0" shapeId="0" xr:uid="{00000000-0006-0000-0600-0000D4040000}">
      <text>
        <r>
          <rPr>
            <sz val="10"/>
            <color rgb="FF000000"/>
            <rFont val="Arial"/>
            <scheme val="minor"/>
          </rPr>
          <t>85084040
85085121</t>
        </r>
      </text>
    </comment>
    <comment ref="BA34" authorId="0" shapeId="0" xr:uid="{00000000-0006-0000-0600-0000D5040000}">
      <text>
        <r>
          <rPr>
            <sz val="10"/>
            <color rgb="FF000000"/>
            <rFont val="Arial"/>
            <scheme val="minor"/>
          </rPr>
          <t>90164829</t>
        </r>
      </text>
    </comment>
    <comment ref="BB34" authorId="0" shapeId="0" xr:uid="{00000000-0006-0000-0600-0000D604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BC34" authorId="0" shapeId="0" xr:uid="{00000000-0006-0000-0600-0000D7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BD34" authorId="0" shapeId="0" xr:uid="{00000000-0006-0000-0600-0000D8040000}">
      <text>
        <r>
          <rPr>
            <sz val="10"/>
            <color rgb="FF000000"/>
            <rFont val="Arial"/>
            <scheme val="minor"/>
          </rPr>
          <t>85092628</t>
        </r>
      </text>
    </comment>
    <comment ref="BE34" authorId="0" shapeId="0" xr:uid="{00000000-0006-0000-0600-0000D9040000}">
      <text>
        <r>
          <rPr>
            <sz val="10"/>
            <color rgb="FF000000"/>
            <rFont val="Arial"/>
            <scheme val="minor"/>
          </rPr>
          <t>90166013</t>
        </r>
      </text>
    </comment>
    <comment ref="BF34" authorId="0" shapeId="0" xr:uid="{00000000-0006-0000-0600-0000DA040000}">
      <text>
        <r>
          <rPr>
            <sz val="10"/>
            <color rgb="FF000000"/>
            <rFont val="Arial"/>
            <scheme val="minor"/>
          </rPr>
          <t xml:space="preserve">90182866, 90294209 e 90294997 - AGUARDANDO OB
</t>
        </r>
      </text>
    </comment>
    <comment ref="BG34" authorId="0" shapeId="0" xr:uid="{00000000-0006-0000-0600-0000DB040000}">
      <text>
        <r>
          <rPr>
            <sz val="10"/>
            <color rgb="FF000000"/>
            <rFont val="Arial"/>
            <scheme val="minor"/>
          </rPr>
          <t>67280127</t>
        </r>
      </text>
    </comment>
    <comment ref="BH34" authorId="0" shapeId="0" xr:uid="{00000000-0006-0000-0600-0000DC040000}">
      <text>
        <r>
          <rPr>
            <sz val="10"/>
            <color rgb="FF000000"/>
            <rFont val="Arial"/>
            <scheme val="minor"/>
          </rPr>
          <t>85092628</t>
        </r>
      </text>
    </comment>
    <comment ref="BI34" authorId="0" shapeId="0" xr:uid="{00000000-0006-0000-0600-0000DD040000}">
      <text>
        <r>
          <rPr>
            <sz val="10"/>
            <color rgb="FF000000"/>
            <rFont val="Arial"/>
            <scheme val="minor"/>
          </rPr>
          <t>90167381 e 90166802</t>
        </r>
      </text>
    </comment>
    <comment ref="BJ34" authorId="0" shapeId="0" xr:uid="{00000000-0006-0000-0600-0000DE040000}">
      <text>
        <r>
          <rPr>
            <sz val="10"/>
            <color rgb="FF000000"/>
            <rFont val="Arial"/>
            <scheme val="minor"/>
          </rPr>
          <t>90187094 e 90187651 - Aguardando OB</t>
        </r>
      </text>
    </comment>
    <comment ref="D35" authorId="0" shapeId="0" xr:uid="{00000000-0006-0000-0600-0000DF040000}">
      <text>
        <r>
          <rPr>
            <sz val="10"/>
            <color rgb="FF000000"/>
            <rFont val="Arial"/>
            <scheme val="minor"/>
          </rPr>
          <t>67367589</t>
        </r>
      </text>
    </comment>
    <comment ref="E35" authorId="0" shapeId="0" xr:uid="{00000000-0006-0000-0600-0000E0040000}">
      <text>
        <r>
          <rPr>
            <sz val="10"/>
            <color rgb="FF000000"/>
            <rFont val="Arial"/>
            <scheme val="minor"/>
          </rPr>
          <t>71135407</t>
        </r>
      </text>
    </comment>
    <comment ref="F35" authorId="0" shapeId="0" xr:uid="{00000000-0006-0000-0600-0000E1040000}">
      <text>
        <r>
          <rPr>
            <sz val="10"/>
            <color rgb="FF000000"/>
            <rFont val="Arial"/>
            <scheme val="minor"/>
          </rPr>
          <t>67720484</t>
        </r>
      </text>
    </comment>
    <comment ref="H35" authorId="0" shapeId="0" xr:uid="{00000000-0006-0000-0600-0000E204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35" authorId="0" shapeId="0" xr:uid="{00000000-0006-0000-0600-0000E3040000}">
      <text>
        <r>
          <rPr>
            <sz val="10"/>
            <color rgb="FF000000"/>
            <rFont val="Arial"/>
            <scheme val="minor"/>
          </rPr>
          <t>67367589</t>
        </r>
      </text>
    </comment>
    <comment ref="O35" authorId="0" shapeId="0" xr:uid="{00000000-0006-0000-0600-0000E4040000}">
      <text>
        <r>
          <rPr>
            <sz val="10"/>
            <color rgb="FF000000"/>
            <rFont val="Arial"/>
            <scheme val="minor"/>
          </rPr>
          <t>67173514</t>
        </r>
      </text>
    </comment>
    <comment ref="P35" authorId="0" shapeId="0" xr:uid="{00000000-0006-0000-0600-0000E5040000}">
      <text>
        <r>
          <rPr>
            <sz val="10"/>
            <color rgb="FF000000"/>
            <rFont val="Arial"/>
            <scheme val="minor"/>
          </rPr>
          <t>67384547</t>
        </r>
      </text>
    </comment>
    <comment ref="Q35" authorId="0" shapeId="0" xr:uid="{00000000-0006-0000-0600-0000E6040000}">
      <text>
        <r>
          <rPr>
            <sz val="10"/>
            <color rgb="FF000000"/>
            <rFont val="Arial"/>
            <scheme val="minor"/>
          </rPr>
          <t>71127903</t>
        </r>
      </text>
    </comment>
    <comment ref="R35" authorId="0" shapeId="0" xr:uid="{00000000-0006-0000-0600-0000E7040000}">
      <text>
        <r>
          <rPr>
            <sz val="10"/>
            <color rgb="FF000000"/>
            <rFont val="Arial"/>
            <scheme val="minor"/>
          </rPr>
          <t>71885896</t>
        </r>
      </text>
    </comment>
    <comment ref="M37" authorId="0" shapeId="0" xr:uid="{00000000-0006-0000-0600-0000E8040000}">
      <text>
        <r>
          <rPr>
            <sz val="10"/>
            <color rgb="FF000000"/>
            <rFont val="Arial"/>
            <scheme val="minor"/>
          </rPr>
          <t>78687662</t>
        </r>
      </text>
    </comment>
    <comment ref="AS37" authorId="0" shapeId="0" xr:uid="{00000000-0006-0000-0600-0000E9040000}">
      <text>
        <r>
          <rPr>
            <sz val="10"/>
            <color rgb="FF000000"/>
            <rFont val="Arial"/>
            <scheme val="minor"/>
          </rPr>
          <t xml:space="preserve">81683676
</t>
        </r>
      </text>
    </comment>
    <comment ref="AT37" authorId="0" shapeId="0" xr:uid="{00000000-0006-0000-0600-0000EA040000}">
      <text>
        <r>
          <rPr>
            <sz val="10"/>
            <color rgb="FF000000"/>
            <rFont val="Arial"/>
            <scheme val="minor"/>
          </rPr>
          <t xml:space="preserve">81252835
</t>
        </r>
      </text>
    </comment>
    <comment ref="P38" authorId="0" shapeId="0" xr:uid="{00000000-0006-0000-0600-0000EB040000}">
      <text>
        <r>
          <rPr>
            <sz val="10"/>
            <color rgb="FF000000"/>
            <rFont val="Arial"/>
            <scheme val="minor"/>
          </rPr>
          <t xml:space="preserve">71642317
</t>
        </r>
      </text>
    </comment>
    <comment ref="AA38" authorId="0" shapeId="0" xr:uid="{00000000-0006-0000-0600-0000EC04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B38" authorId="0" shapeId="0" xr:uid="{00000000-0006-0000-0600-0000ED040000}">
      <text>
        <r>
          <rPr>
            <sz val="10"/>
            <color rgb="FF000000"/>
            <rFont val="Arial"/>
            <scheme val="minor"/>
          </rPr>
          <t>71642317 (ORIGINAL)</t>
        </r>
      </text>
    </comment>
    <comment ref="AE38" authorId="0" shapeId="0" xr:uid="{00000000-0006-0000-0600-0000EE04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I38" authorId="0" shapeId="0" xr:uid="{00000000-0006-0000-0600-0000EF04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M38" authorId="0" shapeId="0" xr:uid="{00000000-0006-0000-0600-0000F0040000}">
      <text>
        <r>
          <rPr>
            <sz val="10"/>
            <color rgb="FF000000"/>
            <rFont val="Arial"/>
            <scheme val="minor"/>
          </rPr>
          <t>71101161</t>
        </r>
      </text>
    </comment>
    <comment ref="AN38" authorId="0" shapeId="0" xr:uid="{00000000-0006-0000-0600-0000F1040000}">
      <text>
        <r>
          <rPr>
            <sz val="10"/>
            <color rgb="FF000000"/>
            <rFont val="Arial"/>
            <scheme val="minor"/>
          </rPr>
          <t>78394349</t>
        </r>
      </text>
    </comment>
    <comment ref="AS38" authorId="0" shapeId="0" xr:uid="{00000000-0006-0000-0600-0000F2040000}">
      <text>
        <r>
          <rPr>
            <sz val="10"/>
            <color rgb="FF000000"/>
            <rFont val="Arial"/>
            <scheme val="minor"/>
          </rPr>
          <t xml:space="preserve">83046148
</t>
        </r>
      </text>
    </comment>
    <comment ref="AT38" authorId="0" shapeId="0" xr:uid="{00000000-0006-0000-0600-0000F3040000}">
      <text>
        <r>
          <rPr>
            <sz val="10"/>
            <color rgb="FF000000"/>
            <rFont val="Arial"/>
            <scheme val="minor"/>
          </rPr>
          <t xml:space="preserve">84408591
</t>
        </r>
      </text>
    </comment>
    <comment ref="AW38" authorId="0" shapeId="0" xr:uid="{00000000-0006-0000-0600-0000F4040000}">
      <text>
        <r>
          <rPr>
            <sz val="10"/>
            <color rgb="FF000000"/>
            <rFont val="Arial"/>
            <scheme val="minor"/>
          </rPr>
          <t>87050124</t>
        </r>
      </text>
    </comment>
    <comment ref="AX38" authorId="0" shapeId="0" xr:uid="{00000000-0006-0000-0600-0000F5040000}">
      <text>
        <r>
          <rPr>
            <sz val="10"/>
            <color rgb="FF000000"/>
            <rFont val="Arial"/>
            <scheme val="minor"/>
          </rPr>
          <t xml:space="preserve">87369492
</t>
        </r>
      </text>
    </comment>
    <comment ref="BA38" authorId="0" shapeId="0" xr:uid="{00000000-0006-0000-0600-0000F6040000}">
      <text>
        <r>
          <rPr>
            <sz val="10"/>
            <color rgb="FF000000"/>
            <rFont val="Arial"/>
            <scheme val="minor"/>
          </rPr>
          <t>89468125</t>
        </r>
      </text>
    </comment>
    <comment ref="BB38" authorId="0" shapeId="0" xr:uid="{00000000-0006-0000-0600-0000F7040000}">
      <text>
        <r>
          <rPr>
            <sz val="10"/>
            <color rgb="FF000000"/>
            <rFont val="Arial"/>
            <scheme val="minor"/>
          </rPr>
          <t>89662008</t>
        </r>
      </text>
    </comment>
    <comment ref="D39" authorId="0" shapeId="0" xr:uid="{00000000-0006-0000-0600-0000F804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E39" authorId="0" shapeId="0" xr:uid="{00000000-0006-0000-0600-0000F9040000}">
      <text>
        <r>
          <rPr>
            <sz val="10"/>
            <color rgb="FF000000"/>
            <rFont val="Arial"/>
            <scheme val="minor"/>
          </rPr>
          <t>53337976</t>
        </r>
      </text>
    </comment>
    <comment ref="F39" authorId="0" shapeId="0" xr:uid="{00000000-0006-0000-0600-0000FA040000}">
      <text>
        <r>
          <rPr>
            <sz val="10"/>
            <color rgb="FF000000"/>
            <rFont val="Arial"/>
            <scheme val="minor"/>
          </rPr>
          <t>53132598</t>
        </r>
      </text>
    </comment>
    <comment ref="G39" authorId="0" shapeId="0" xr:uid="{00000000-0006-0000-0600-0000FB04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I39" authorId="0" shapeId="0" xr:uid="{00000000-0006-0000-0600-0000FC04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J39" authorId="0" shapeId="0" xr:uid="{00000000-0006-0000-0600-0000FD040000}">
      <text>
        <r>
          <rPr>
            <sz val="10"/>
            <color rgb="FF000000"/>
            <rFont val="Arial"/>
            <scheme val="minor"/>
          </rPr>
          <t>49916122</t>
        </r>
      </text>
    </comment>
    <comment ref="O39" authorId="0" shapeId="0" xr:uid="{00000000-0006-0000-0600-0000FE04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P39" authorId="0" shapeId="0" xr:uid="{00000000-0006-0000-0600-0000FF040000}">
      <text>
        <r>
          <rPr>
            <sz val="10"/>
            <color rgb="FF000000"/>
            <rFont val="Arial"/>
            <scheme val="minor"/>
          </rPr>
          <t>67843999</t>
        </r>
      </text>
    </comment>
    <comment ref="Q39" authorId="0" shapeId="0" xr:uid="{00000000-0006-0000-0600-000000050000}">
      <text>
        <r>
          <rPr>
            <sz val="10"/>
            <color rgb="FF000000"/>
            <rFont val="Arial"/>
            <scheme val="minor"/>
          </rPr>
          <t>69229187</t>
        </r>
      </text>
    </comment>
    <comment ref="R39" authorId="0" shapeId="0" xr:uid="{00000000-0006-0000-0600-000001050000}">
      <text>
        <r>
          <rPr>
            <sz val="10"/>
            <color rgb="FF000000"/>
            <rFont val="Arial"/>
            <scheme val="minor"/>
          </rPr>
          <t>70031885
70030936</t>
        </r>
      </text>
    </comment>
    <comment ref="S39" authorId="0" shapeId="0" xr:uid="{00000000-0006-0000-0600-00000205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T39" authorId="0" shapeId="0" xr:uid="{00000000-0006-0000-0600-000003050000}">
      <text>
        <r>
          <rPr>
            <sz val="10"/>
            <color rgb="FF000000"/>
            <rFont val="Arial"/>
            <scheme val="minor"/>
          </rPr>
          <t>69175958</t>
        </r>
      </text>
    </comment>
    <comment ref="U39" authorId="0" shapeId="0" xr:uid="{00000000-0006-0000-0600-000004050000}">
      <text>
        <r>
          <rPr>
            <sz val="10"/>
            <color rgb="FF000000"/>
            <rFont val="Arial"/>
            <scheme val="minor"/>
          </rPr>
          <t>70057840</t>
        </r>
      </text>
    </comment>
    <comment ref="V39" authorId="0" shapeId="0" xr:uid="{00000000-0006-0000-0600-000005050000}">
      <text>
        <r>
          <rPr>
            <sz val="10"/>
            <color rgb="FF000000"/>
            <rFont val="Arial"/>
            <scheme val="minor"/>
          </rPr>
          <t>70571941 e 70572044</t>
        </r>
      </text>
    </comment>
    <comment ref="W39" authorId="0" shapeId="0" xr:uid="{00000000-0006-0000-0600-00000605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X39" authorId="0" shapeId="0" xr:uid="{00000000-0006-0000-0600-000007050000}">
      <text>
        <r>
          <rPr>
            <sz val="10"/>
            <color rgb="FF000000"/>
            <rFont val="Arial"/>
            <scheme val="minor"/>
          </rPr>
          <t>70346305</t>
        </r>
      </text>
    </comment>
    <comment ref="Y39" authorId="0" shapeId="0" xr:uid="{00000000-0006-0000-0600-000008050000}">
      <text>
        <r>
          <rPr>
            <sz val="10"/>
            <color rgb="FF000000"/>
            <rFont val="Arial"/>
            <scheme val="minor"/>
          </rPr>
          <t>70923693</t>
        </r>
      </text>
    </comment>
    <comment ref="Z39" authorId="0" shapeId="0" xr:uid="{00000000-0006-0000-0600-000009050000}">
      <text>
        <r>
          <rPr>
            <sz val="10"/>
            <color rgb="FF000000"/>
            <rFont val="Arial"/>
            <scheme val="minor"/>
          </rPr>
          <t>71535215 e 71538453</t>
        </r>
      </text>
    </comment>
    <comment ref="AA39" authorId="0" shapeId="0" xr:uid="{00000000-0006-0000-0600-00000A050000}">
      <text>
        <r>
          <rPr>
            <sz val="10"/>
            <color rgb="FF000000"/>
            <rFont val="Arial"/>
            <scheme val="minor"/>
          </rPr>
          <t>67608682</t>
        </r>
      </text>
    </comment>
    <comment ref="AB39" authorId="0" shapeId="0" xr:uid="{00000000-0006-0000-0600-00000B050000}">
      <text>
        <r>
          <rPr>
            <sz val="10"/>
            <color rgb="FF000000"/>
            <rFont val="Arial"/>
            <scheme val="minor"/>
          </rPr>
          <t>72337708</t>
        </r>
      </text>
    </comment>
    <comment ref="AC39" authorId="0" shapeId="0" xr:uid="{00000000-0006-0000-0600-00000C050000}">
      <text>
        <r>
          <rPr>
            <sz val="10"/>
            <color rgb="FF000000"/>
            <rFont val="Arial"/>
            <scheme val="minor"/>
          </rPr>
          <t>73085885</t>
        </r>
      </text>
    </comment>
    <comment ref="AD39" authorId="0" shapeId="0" xr:uid="{00000000-0006-0000-0600-00000D050000}">
      <text>
        <r>
          <rPr>
            <sz val="10"/>
            <color rgb="FF000000"/>
            <rFont val="Arial"/>
            <scheme val="minor"/>
          </rPr>
          <t>74542362 e 74542449.</t>
        </r>
      </text>
    </comment>
    <comment ref="AF39" authorId="0" shapeId="0" xr:uid="{00000000-0006-0000-0600-00000E050000}">
      <text>
        <r>
          <rPr>
            <sz val="10"/>
            <color rgb="FF000000"/>
            <rFont val="Arial"/>
            <scheme val="minor"/>
          </rPr>
          <t>74374809</t>
        </r>
      </text>
    </comment>
    <comment ref="AG39" authorId="0" shapeId="0" xr:uid="{00000000-0006-0000-0600-00000F050000}">
      <text>
        <r>
          <rPr>
            <sz val="10"/>
            <color rgb="FF000000"/>
            <rFont val="Arial"/>
            <scheme val="minor"/>
          </rPr>
          <t>74810151</t>
        </r>
      </text>
    </comment>
    <comment ref="AH39" authorId="0" shapeId="0" xr:uid="{00000000-0006-0000-0600-000010050000}">
      <text>
        <r>
          <rPr>
            <sz val="10"/>
            <color rgb="FF000000"/>
            <rFont val="Arial"/>
            <scheme val="minor"/>
          </rPr>
          <t>74810151 E 75450022</t>
        </r>
      </text>
    </comment>
    <comment ref="AI39" authorId="0" shapeId="0" xr:uid="{00000000-0006-0000-0600-000011050000}">
      <text>
        <r>
          <rPr>
            <sz val="10"/>
            <color rgb="FF000000"/>
            <rFont val="Arial"/>
            <scheme val="minor"/>
          </rPr>
          <t xml:space="preserve">1 dia com o valor de R$ 25.178,80
29 dias com o valor de R$ 26.437,74
76611496 </t>
        </r>
      </text>
    </comment>
    <comment ref="AJ39" authorId="0" shapeId="0" xr:uid="{00000000-0006-0000-0600-000012050000}">
      <text>
        <r>
          <rPr>
            <sz val="10"/>
            <color rgb="FF000000"/>
            <rFont val="Arial"/>
            <scheme val="minor"/>
          </rPr>
          <t>77295719</t>
        </r>
      </text>
    </comment>
    <comment ref="AK39" authorId="0" shapeId="0" xr:uid="{00000000-0006-0000-0600-000013050000}">
      <text>
        <r>
          <rPr>
            <sz val="10"/>
            <color rgb="FF000000"/>
            <rFont val="Arial"/>
            <scheme val="minor"/>
          </rPr>
          <t>76931257</t>
        </r>
      </text>
    </comment>
    <comment ref="AL39" authorId="0" shapeId="0" xr:uid="{00000000-0006-0000-0600-000014050000}">
      <text>
        <r>
          <rPr>
            <sz val="10"/>
            <color rgb="FF000000"/>
            <rFont val="Arial"/>
            <scheme val="minor"/>
          </rPr>
          <t>77598363 E 77598363</t>
        </r>
      </text>
    </comment>
    <comment ref="AM39" authorId="0" shapeId="0" xr:uid="{00000000-0006-0000-0600-000015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N39" authorId="0" shapeId="0" xr:uid="{00000000-0006-0000-0600-000016050000}">
      <text>
        <r>
          <rPr>
            <sz val="10"/>
            <color rgb="FF000000"/>
            <rFont val="Arial"/>
            <scheme val="minor"/>
          </rPr>
          <t>78465174</t>
        </r>
      </text>
    </comment>
    <comment ref="AO39" authorId="0" shapeId="0" xr:uid="{00000000-0006-0000-0600-000017050000}">
      <text>
        <r>
          <rPr>
            <sz val="10"/>
            <color rgb="FF000000"/>
            <rFont val="Arial"/>
            <scheme val="minor"/>
          </rPr>
          <t>80102815</t>
        </r>
      </text>
    </comment>
    <comment ref="AP39" authorId="0" shapeId="0" xr:uid="{00000000-0006-0000-0600-000018050000}">
      <text>
        <r>
          <rPr>
            <sz val="10"/>
            <color rgb="FF000000"/>
            <rFont val="Arial"/>
            <scheme val="minor"/>
          </rPr>
          <t>80577241 e 80576470</t>
        </r>
      </text>
    </comment>
    <comment ref="AQ39" authorId="0" shapeId="0" xr:uid="{00000000-0006-0000-0600-000019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S39" authorId="0" shapeId="0" xr:uid="{00000000-0006-0000-0600-00001A050000}">
      <text>
        <r>
          <rPr>
            <sz val="10"/>
            <color rgb="FF000000"/>
            <rFont val="Arial"/>
            <scheme val="minor"/>
          </rPr>
          <t>81586099</t>
        </r>
      </text>
    </comment>
    <comment ref="AT39" authorId="0" shapeId="0" xr:uid="{00000000-0006-0000-0600-00001B050000}">
      <text>
        <r>
          <rPr>
            <sz val="10"/>
            <color rgb="FF000000"/>
            <rFont val="Arial"/>
            <scheme val="minor"/>
          </rPr>
          <t>82052994 e 82053058</t>
        </r>
      </text>
    </comment>
    <comment ref="AU39" authorId="0" shapeId="0" xr:uid="{00000000-0006-0000-0600-00001C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W39" authorId="0" shapeId="0" xr:uid="{00000000-0006-0000-0600-00001D050000}">
      <text>
        <r>
          <rPr>
            <sz val="10"/>
            <color rgb="FF000000"/>
            <rFont val="Arial"/>
            <scheme val="minor"/>
          </rPr>
          <t>81586099</t>
        </r>
      </text>
    </comment>
    <comment ref="AX39" authorId="0" shapeId="0" xr:uid="{00000000-0006-0000-0600-00001E050000}">
      <text>
        <r>
          <rPr>
            <sz val="10"/>
            <color rgb="FF000000"/>
            <rFont val="Arial"/>
            <scheme val="minor"/>
          </rPr>
          <t>82052994 e 82053058</t>
        </r>
      </text>
    </comment>
    <comment ref="AY39" authorId="0" shapeId="0" xr:uid="{00000000-0006-0000-0600-00001F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AZ39" authorId="0" shapeId="0" xr:uid="{00000000-0006-0000-0600-000020050000}">
      <text>
        <r>
          <rPr>
            <sz val="10"/>
            <color rgb="FF000000"/>
            <rFont val="Arial"/>
            <scheme val="minor"/>
          </rPr>
          <t>84973812</t>
        </r>
      </text>
    </comment>
    <comment ref="BA39" authorId="0" shapeId="0" xr:uid="{00000000-0006-0000-0600-000021050000}">
      <text>
        <r>
          <rPr>
            <sz val="10"/>
            <color rgb="FF000000"/>
            <rFont val="Arial"/>
            <scheme val="minor"/>
          </rPr>
          <t>84214348</t>
        </r>
      </text>
    </comment>
    <comment ref="BB39" authorId="0" shapeId="0" xr:uid="{00000000-0006-0000-0600-000022050000}">
      <text>
        <r>
          <rPr>
            <sz val="10"/>
            <color rgb="FF000000"/>
            <rFont val="Arial"/>
            <scheme val="minor"/>
          </rPr>
          <t>84807290 e 84807371</t>
        </r>
      </text>
    </comment>
    <comment ref="BC39" authorId="0" shapeId="0" xr:uid="{00000000-0006-0000-0600-000023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BD39" authorId="0" shapeId="0" xr:uid="{00000000-0006-0000-0600-000024050000}">
      <text>
        <r>
          <rPr>
            <sz val="10"/>
            <color rgb="FF000000"/>
            <rFont val="Arial"/>
            <scheme val="minor"/>
          </rPr>
          <t>85804462</t>
        </r>
      </text>
    </comment>
    <comment ref="BE39" authorId="0" shapeId="0" xr:uid="{00000000-0006-0000-0600-000025050000}">
      <text>
        <r>
          <rPr>
            <sz val="10"/>
            <color rgb="FF000000"/>
            <rFont val="Arial"/>
            <scheme val="minor"/>
          </rPr>
          <t>87812926</t>
        </r>
      </text>
    </comment>
    <comment ref="BF39" authorId="0" shapeId="0" xr:uid="{00000000-0006-0000-0600-000026050000}">
      <text>
        <r>
          <rPr>
            <sz val="10"/>
            <color rgb="FF000000"/>
            <rFont val="Arial"/>
            <scheme val="minor"/>
          </rPr>
          <t xml:space="preserve">88346967
88345742
</t>
        </r>
      </text>
    </comment>
    <comment ref="BG39" authorId="0" shapeId="0" xr:uid="{00000000-0006-0000-0600-000027050000}">
      <text>
        <r>
          <rPr>
            <sz val="10"/>
            <color rgb="FF000000"/>
            <rFont val="Arial"/>
            <scheme val="minor"/>
          </rPr>
          <t xml:space="preserve">76611496 
</t>
        </r>
      </text>
    </comment>
    <comment ref="BH39" authorId="0" shapeId="0" xr:uid="{00000000-0006-0000-0600-000028050000}">
      <text>
        <r>
          <rPr>
            <sz val="10"/>
            <color rgb="FF000000"/>
            <rFont val="Arial"/>
            <scheme val="minor"/>
          </rPr>
          <t>85804462</t>
        </r>
      </text>
    </comment>
    <comment ref="BI39" authorId="0" shapeId="0" xr:uid="{00000000-0006-0000-0600-000029050000}">
      <text>
        <r>
          <rPr>
            <sz val="10"/>
            <color rgb="FF000000"/>
            <rFont val="Arial"/>
            <scheme val="minor"/>
          </rPr>
          <t>90021247</t>
        </r>
      </text>
    </comment>
    <comment ref="BJ39" authorId="0" shapeId="0" xr:uid="{00000000-0006-0000-0600-00002A050000}">
      <text>
        <r>
          <rPr>
            <sz val="10"/>
            <color rgb="FF000000"/>
            <rFont val="Arial"/>
            <scheme val="minor"/>
          </rPr>
          <t xml:space="preserve">SEM OB
</t>
        </r>
      </text>
    </comment>
    <comment ref="P40" authorId="0" shapeId="0" xr:uid="{00000000-0006-0000-0600-00002B050000}">
      <text>
        <r>
          <rPr>
            <sz val="10"/>
            <color rgb="FF000000"/>
            <rFont val="Arial"/>
            <scheme val="minor"/>
          </rPr>
          <t>71176668 e 71177114</t>
        </r>
      </text>
    </comment>
    <comment ref="X40" authorId="0" shapeId="0" xr:uid="{00000000-0006-0000-0600-00002C050000}">
      <text>
        <r>
          <rPr>
            <sz val="10"/>
            <color rgb="FF000000"/>
            <rFont val="Arial"/>
            <scheme val="minor"/>
          </rPr>
          <t xml:space="preserve">70477005 - 2024NE00197 (Original)
71112810 - 2024NE00252 (Original)
71173511 - Anulação Parcial
71176668 - 2024NE00256 (Original)
71177114 - 2024NE00255 (Original)
</t>
        </r>
      </text>
    </comment>
    <comment ref="AC40" authorId="0" shapeId="0" xr:uid="{00000000-0006-0000-0600-00002D050000}">
      <text>
        <r>
          <rPr>
            <sz val="10"/>
            <color rgb="FF000000"/>
            <rFont val="Arial"/>
            <scheme val="minor"/>
          </rPr>
          <t>74831608
74833127
74833130
74832894</t>
        </r>
      </text>
    </comment>
    <comment ref="AD40" authorId="0" shapeId="0" xr:uid="{00000000-0006-0000-0600-00002E050000}">
      <text>
        <r>
          <rPr>
            <sz val="10"/>
            <color rgb="FF000000"/>
            <rFont val="Arial"/>
            <scheme val="minor"/>
          </rPr>
          <t>75939393</t>
        </r>
      </text>
    </comment>
    <comment ref="BC40" authorId="0" shapeId="0" xr:uid="{00000000-0006-0000-0600-00002F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BG40" authorId="0" shapeId="0" xr:uid="{00000000-0006-0000-0600-000030050000}">
      <text>
        <r>
          <rPr>
            <sz val="10"/>
            <color rgb="FF000000"/>
            <rFont val="Arial"/>
            <scheme val="minor"/>
          </rPr>
          <t>76611496</t>
        </r>
      </text>
    </comment>
    <comment ref="O41" authorId="0" shapeId="0" xr:uid="{00000000-0006-0000-0600-000031050000}">
      <text>
        <r>
          <rPr>
            <sz val="10"/>
            <color rgb="FF000000"/>
            <rFont val="Arial"/>
            <scheme val="minor"/>
          </rPr>
          <t>67277760</t>
        </r>
      </text>
    </comment>
    <comment ref="P41" authorId="0" shapeId="0" xr:uid="{00000000-0006-0000-0600-000032050000}">
      <text>
        <r>
          <rPr>
            <sz val="10"/>
            <color rgb="FF000000"/>
            <rFont val="Arial"/>
            <scheme val="minor"/>
          </rPr>
          <t>67633832</t>
        </r>
      </text>
    </comment>
    <comment ref="Q41" authorId="0" shapeId="0" xr:uid="{00000000-0006-0000-0600-000033050000}">
      <text>
        <r>
          <rPr>
            <sz val="10"/>
            <color rgb="FF000000"/>
            <rFont val="Arial"/>
            <scheme val="minor"/>
          </rPr>
          <t>70846928</t>
        </r>
      </text>
    </comment>
    <comment ref="R41" authorId="0" shapeId="0" xr:uid="{00000000-0006-0000-0600-000034050000}">
      <text>
        <r>
          <rPr>
            <sz val="10"/>
            <color rgb="FF000000"/>
            <rFont val="Arial"/>
            <scheme val="minor"/>
          </rPr>
          <t>71621571 e 71622585</t>
        </r>
      </text>
    </comment>
    <comment ref="T41" authorId="0" shapeId="0" xr:uid="{00000000-0006-0000-0600-000035050000}">
      <text>
        <r>
          <rPr>
            <sz val="10"/>
            <color rgb="FF000000"/>
            <rFont val="Arial"/>
            <scheme val="minor"/>
          </rPr>
          <t>69456590</t>
        </r>
      </text>
    </comment>
    <comment ref="U41" authorId="0" shapeId="0" xr:uid="{00000000-0006-0000-0600-000036050000}">
      <text>
        <r>
          <rPr>
            <sz val="10"/>
            <color rgb="FF000000"/>
            <rFont val="Arial"/>
            <scheme val="minor"/>
          </rPr>
          <t>71672297</t>
        </r>
      </text>
    </comment>
    <comment ref="V41" authorId="0" shapeId="0" xr:uid="{00000000-0006-0000-0600-000037050000}">
      <text>
        <r>
          <rPr>
            <sz val="10"/>
            <color rgb="FF000000"/>
            <rFont val="Arial"/>
            <scheme val="minor"/>
          </rPr>
          <t>72329477</t>
        </r>
      </text>
    </comment>
    <comment ref="W41" authorId="0" shapeId="0" xr:uid="{00000000-0006-0000-0600-000038050000}">
      <text>
        <r>
          <rPr>
            <sz val="10"/>
            <color rgb="FF000000"/>
            <rFont val="Arial"/>
            <scheme val="minor"/>
          </rPr>
          <t>67277760</t>
        </r>
      </text>
    </comment>
    <comment ref="X41" authorId="0" shapeId="0" xr:uid="{00000000-0006-0000-0600-000039050000}">
      <text>
        <r>
          <rPr>
            <sz val="10"/>
            <color rgb="FF000000"/>
            <rFont val="Arial"/>
            <scheme val="minor"/>
          </rPr>
          <t>70259822</t>
        </r>
      </text>
    </comment>
    <comment ref="Y41" authorId="0" shapeId="0" xr:uid="{00000000-0006-0000-0600-00003A050000}">
      <text>
        <r>
          <rPr>
            <sz val="10"/>
            <color rgb="FF000000"/>
            <rFont val="Arial"/>
            <scheme val="minor"/>
          </rPr>
          <t>73833168</t>
        </r>
      </text>
    </comment>
    <comment ref="Z41" authorId="0" shapeId="0" xr:uid="{00000000-0006-0000-0600-00003B050000}">
      <text>
        <r>
          <rPr>
            <sz val="10"/>
            <color rgb="FF000000"/>
            <rFont val="Arial"/>
            <scheme val="minor"/>
          </rPr>
          <t>107.179,51 + 4.090,82 + 5.610,27
74629247</t>
        </r>
      </text>
    </comment>
    <comment ref="AB41" authorId="0" shapeId="0" xr:uid="{00000000-0006-0000-0600-00003C050000}">
      <text>
        <r>
          <rPr>
            <sz val="10"/>
            <color rgb="FF000000"/>
            <rFont val="Arial"/>
            <scheme val="minor"/>
          </rPr>
          <t>72422431</t>
        </r>
      </text>
    </comment>
    <comment ref="AC41" authorId="0" shapeId="0" xr:uid="{00000000-0006-0000-0600-00003D050000}">
      <text>
        <r>
          <rPr>
            <sz val="10"/>
            <color rgb="FF000000"/>
            <rFont val="Arial"/>
            <scheme val="minor"/>
          </rPr>
          <t>75550435</t>
        </r>
      </text>
    </comment>
    <comment ref="AD41" authorId="0" shapeId="0" xr:uid="{00000000-0006-0000-0600-00003E050000}">
      <text>
        <r>
          <rPr>
            <sz val="10"/>
            <color rgb="FF000000"/>
            <rFont val="Arial"/>
            <scheme val="minor"/>
          </rPr>
          <t>107.179,51 + 4.090,82 + 5.610,27
76898374</t>
        </r>
      </text>
    </comment>
    <comment ref="AF41" authorId="0" shapeId="0" xr:uid="{00000000-0006-0000-0600-00003F050000}">
      <text>
        <r>
          <rPr>
            <sz val="10"/>
            <color rgb="FF000000"/>
            <rFont val="Arial"/>
            <scheme val="minor"/>
          </rPr>
          <t>74387307</t>
        </r>
      </text>
    </comment>
    <comment ref="AG41" authorId="0" shapeId="0" xr:uid="{00000000-0006-0000-0600-000040050000}">
      <text>
        <r>
          <rPr>
            <sz val="10"/>
            <color rgb="FF000000"/>
            <rFont val="Arial"/>
            <scheme val="minor"/>
          </rPr>
          <t>78704782</t>
        </r>
      </text>
    </comment>
    <comment ref="AH41" authorId="0" shapeId="0" xr:uid="{00000000-0006-0000-0600-000041050000}">
      <text>
        <r>
          <rPr>
            <sz val="10"/>
            <color rgb="FF000000"/>
            <rFont val="Arial"/>
            <scheme val="minor"/>
          </rPr>
          <t xml:space="preserve">107.179,51 + 4.090,82 + 5.610,27
79349563
</t>
        </r>
      </text>
    </comment>
    <comment ref="AJ41" authorId="0" shapeId="0" xr:uid="{00000000-0006-0000-0600-000042050000}">
      <text>
        <r>
          <rPr>
            <sz val="10"/>
            <color rgb="FF000000"/>
            <rFont val="Arial"/>
            <scheme val="minor"/>
          </rPr>
          <t>76826536</t>
        </r>
      </text>
    </comment>
    <comment ref="AK41" authorId="0" shapeId="0" xr:uid="{00000000-0006-0000-0600-000043050000}">
      <text>
        <r>
          <rPr>
            <sz val="10"/>
            <color rgb="FF000000"/>
            <rFont val="Arial"/>
            <scheme val="minor"/>
          </rPr>
          <t>81210258</t>
        </r>
      </text>
    </comment>
    <comment ref="AL41" authorId="0" shapeId="0" xr:uid="{00000000-0006-0000-0600-000044050000}">
      <text>
        <r>
          <rPr>
            <sz val="10"/>
            <color rgb="FF000000"/>
            <rFont val="Arial"/>
            <scheme val="minor"/>
          </rPr>
          <t>81775289</t>
        </r>
      </text>
    </comment>
    <comment ref="AN41" authorId="0" shapeId="0" xr:uid="{00000000-0006-0000-0600-000045050000}">
      <text>
        <r>
          <rPr>
            <sz val="10"/>
            <color rgb="FF000000"/>
            <rFont val="Arial"/>
            <scheme val="minor"/>
          </rPr>
          <t>76826536</t>
        </r>
      </text>
    </comment>
    <comment ref="AO41" authorId="0" shapeId="0" xr:uid="{00000000-0006-0000-0600-000046050000}">
      <text>
        <r>
          <rPr>
            <sz val="10"/>
            <color rgb="FF000000"/>
            <rFont val="Arial"/>
            <scheme val="minor"/>
          </rPr>
          <t>83622511</t>
        </r>
      </text>
    </comment>
    <comment ref="AP41" authorId="0" shapeId="0" xr:uid="{00000000-0006-0000-0600-000047050000}">
      <text>
        <r>
          <rPr>
            <sz val="10"/>
            <color rgb="FF000000"/>
            <rFont val="Arial"/>
            <scheme val="minor"/>
          </rPr>
          <t>84417010</t>
        </r>
      </text>
    </comment>
    <comment ref="AQ41" authorId="0" shapeId="0" xr:uid="{00000000-0006-0000-0600-000048050000}">
      <text>
        <r>
          <rPr>
            <sz val="10"/>
            <color rgb="FF000000"/>
            <rFont val="Arial"/>
            <scheme val="minor"/>
          </rPr>
          <t>80967066</t>
        </r>
      </text>
    </comment>
    <comment ref="AR41" authorId="0" shapeId="0" xr:uid="{00000000-0006-0000-0600-000049050000}">
      <text>
        <r>
          <rPr>
            <sz val="10"/>
            <color rgb="FF000000"/>
            <rFont val="Arial"/>
            <scheme val="minor"/>
          </rPr>
          <t xml:space="preserve">80967066 - Reforço
82384122 - Anulação
82386168 - Original
</t>
        </r>
      </text>
    </comment>
    <comment ref="AS41" authorId="0" shapeId="0" xr:uid="{00000000-0006-0000-0600-00004A050000}">
      <text>
        <r>
          <rPr>
            <sz val="10"/>
            <color rgb="FF000000"/>
            <rFont val="Arial"/>
            <scheme val="minor"/>
          </rPr>
          <t>86848730</t>
        </r>
      </text>
    </comment>
    <comment ref="AT41" authorId="0" shapeId="0" xr:uid="{00000000-0006-0000-0600-00004B050000}">
      <text>
        <r>
          <rPr>
            <sz val="10"/>
            <color rgb="FF000000"/>
            <rFont val="Arial"/>
            <scheme val="minor"/>
          </rPr>
          <t>87043231, 88475608</t>
        </r>
      </text>
    </comment>
    <comment ref="AU41" authorId="0" shapeId="0" xr:uid="{00000000-0006-0000-0600-00004C050000}">
      <text>
        <r>
          <rPr>
            <sz val="10"/>
            <color rgb="FF000000"/>
            <rFont val="Arial"/>
            <scheme val="minor"/>
          </rPr>
          <t>29 dias com valor de R$ 116.880,60
1 dia com valor de R$ 122.724,63</t>
        </r>
      </text>
    </comment>
    <comment ref="AV41" authorId="0" shapeId="0" xr:uid="{00000000-0006-0000-0600-00004D050000}">
      <text>
        <r>
          <rPr>
            <sz val="10"/>
            <color rgb="FF000000"/>
            <rFont val="Arial"/>
            <scheme val="minor"/>
          </rPr>
          <t>82386168 - Original</t>
        </r>
      </text>
    </comment>
    <comment ref="AW41" authorId="0" shapeId="0" xr:uid="{00000000-0006-0000-0600-00004E050000}">
      <text>
        <r>
          <rPr>
            <sz val="10"/>
            <color rgb="FF000000"/>
            <rFont val="Arial"/>
            <scheme val="minor"/>
          </rPr>
          <t>89418704</t>
        </r>
      </text>
    </comment>
    <comment ref="AX41" authorId="0" shapeId="0" xr:uid="{00000000-0006-0000-0600-00004F050000}">
      <text>
        <r>
          <rPr>
            <sz val="10"/>
            <color rgb="FF000000"/>
            <rFont val="Arial"/>
            <scheme val="minor"/>
          </rPr>
          <t xml:space="preserve">89658262
</t>
        </r>
      </text>
    </comment>
    <comment ref="AZ41" authorId="0" shapeId="0" xr:uid="{00000000-0006-0000-0600-000050050000}">
      <text>
        <r>
          <rPr>
            <sz val="10"/>
            <color rgb="FF000000"/>
            <rFont val="Arial"/>
            <scheme val="minor"/>
          </rPr>
          <t>82386168 - Original
85191009</t>
        </r>
      </text>
    </comment>
    <comment ref="BA41" authorId="0" shapeId="0" xr:uid="{00000000-0006-0000-0600-000051050000}">
      <text>
        <r>
          <rPr>
            <sz val="10"/>
            <color rgb="FF000000"/>
            <rFont val="Arial"/>
            <scheme val="minor"/>
          </rPr>
          <t>90015433</t>
        </r>
      </text>
    </comment>
    <comment ref="BB41" authorId="0" shapeId="0" xr:uid="{00000000-0006-0000-0600-000052050000}">
      <text>
        <r>
          <rPr>
            <sz val="10"/>
            <color rgb="FF000000"/>
            <rFont val="Arial"/>
            <scheme val="minor"/>
          </rPr>
          <t>90202782 - PD aguardando OB</t>
        </r>
      </text>
    </comment>
    <comment ref="BD41" authorId="0" shapeId="0" xr:uid="{00000000-0006-0000-0600-000053050000}">
      <text>
        <r>
          <rPr>
            <sz val="10"/>
            <color rgb="FF000000"/>
            <rFont val="Arial"/>
            <scheme val="minor"/>
          </rPr>
          <t>82386168 - Original + 82386756 - Reforço</t>
        </r>
      </text>
    </comment>
    <comment ref="BE41" authorId="0" shapeId="0" xr:uid="{00000000-0006-0000-0600-000054050000}">
      <text>
        <r>
          <rPr>
            <sz val="10"/>
            <color rgb="FF000000"/>
            <rFont val="Arial"/>
            <scheme val="minor"/>
          </rPr>
          <t>90318618 e 90318139</t>
        </r>
      </text>
    </comment>
    <comment ref="BF41" authorId="0" shapeId="0" xr:uid="{00000000-0006-0000-0600-00005505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BH41" authorId="0" shapeId="0" xr:uid="{00000000-0006-0000-0600-000056050000}">
      <text>
        <r>
          <rPr>
            <sz val="10"/>
            <color rgb="FF000000"/>
            <rFont val="Arial"/>
            <scheme val="minor"/>
          </rPr>
          <t>82386756 - Reforço</t>
        </r>
      </text>
    </comment>
    <comment ref="BI41" authorId="0" shapeId="0" xr:uid="{00000000-0006-0000-0600-000057050000}">
      <text>
        <r>
          <rPr>
            <sz val="10"/>
            <color rgb="FF000000"/>
            <rFont val="Arial"/>
            <scheme val="minor"/>
          </rPr>
          <t>89418704</t>
        </r>
      </text>
    </comment>
    <comment ref="BJ41" authorId="0" shapeId="0" xr:uid="{00000000-0006-0000-0600-000058050000}">
      <text>
        <r>
          <rPr>
            <sz val="10"/>
            <color rgb="FF000000"/>
            <rFont val="Arial"/>
            <scheme val="minor"/>
          </rPr>
          <t>AGUARDANDO OB</t>
        </r>
      </text>
    </comment>
    <comment ref="M42" authorId="0" shapeId="0" xr:uid="{00000000-0006-0000-0600-000059050000}">
      <text>
        <r>
          <rPr>
            <sz val="10"/>
            <color rgb="FF000000"/>
            <rFont val="Arial"/>
            <scheme val="minor"/>
          </rPr>
          <t>TA SEM ALTERAÇÃO DE VALOR</t>
        </r>
      </text>
    </comment>
    <comment ref="O42" authorId="0" shapeId="0" xr:uid="{00000000-0006-0000-0600-00005A050000}">
      <text>
        <r>
          <rPr>
            <sz val="10"/>
            <color rgb="FF000000"/>
            <rFont val="Arial"/>
            <scheme val="minor"/>
          </rPr>
          <t>67327313</t>
        </r>
      </text>
    </comment>
    <comment ref="P42" authorId="0" shapeId="0" xr:uid="{00000000-0006-0000-0600-00005B050000}">
      <text>
        <r>
          <rPr>
            <sz val="10"/>
            <color rgb="FF000000"/>
            <rFont val="Arial"/>
            <scheme val="minor"/>
          </rPr>
          <t>68071112</t>
        </r>
      </text>
    </comment>
    <comment ref="Q42" authorId="0" shapeId="0" xr:uid="{00000000-0006-0000-0600-00005C050000}">
      <text>
        <r>
          <rPr>
            <sz val="10"/>
            <color rgb="FF000000"/>
            <rFont val="Arial"/>
            <scheme val="minor"/>
          </rPr>
          <t>68553408</t>
        </r>
      </text>
    </comment>
    <comment ref="R42" authorId="0" shapeId="0" xr:uid="{00000000-0006-0000-0600-00005D050000}">
      <text>
        <r>
          <rPr>
            <sz val="10"/>
            <color rgb="FF000000"/>
            <rFont val="Arial"/>
            <scheme val="minor"/>
          </rPr>
          <t>69080198</t>
        </r>
      </text>
    </comment>
    <comment ref="T42" authorId="0" shapeId="0" xr:uid="{00000000-0006-0000-0600-00005E050000}">
      <text>
        <r>
          <rPr>
            <sz val="10"/>
            <color rgb="FF000000"/>
            <rFont val="Arial"/>
            <scheme val="minor"/>
          </rPr>
          <t>69117197</t>
        </r>
      </text>
    </comment>
    <comment ref="U42" authorId="0" shapeId="0" xr:uid="{00000000-0006-0000-0600-00005F050000}">
      <text>
        <r>
          <rPr>
            <sz val="10"/>
            <color rgb="FF000000"/>
            <rFont val="Arial"/>
            <scheme val="minor"/>
          </rPr>
          <t>69744992</t>
        </r>
      </text>
    </comment>
    <comment ref="V42" authorId="0" shapeId="0" xr:uid="{00000000-0006-0000-0600-000060050000}">
      <text>
        <r>
          <rPr>
            <sz val="10"/>
            <color rgb="FF000000"/>
            <rFont val="Arial"/>
            <scheme val="minor"/>
          </rPr>
          <t>70397838</t>
        </r>
      </text>
    </comment>
    <comment ref="W42" authorId="0" shapeId="0" xr:uid="{00000000-0006-0000-0600-000061050000}">
      <text>
        <r>
          <rPr>
            <sz val="10"/>
            <color rgb="FF000000"/>
            <rFont val="Arial"/>
            <scheme val="minor"/>
          </rPr>
          <t>Distrato ( publicação) 71224780</t>
        </r>
      </text>
    </comment>
    <comment ref="X42" authorId="0" shapeId="0" xr:uid="{00000000-0006-0000-0600-000062050000}">
      <text>
        <r>
          <rPr>
            <sz val="10"/>
            <color rgb="FF000000"/>
            <rFont val="Arial"/>
            <scheme val="minor"/>
          </rPr>
          <t xml:space="preserve">72286232 - valor da Nota referente 11 dias de serviço para pedir reforço R$ 715,06
</t>
        </r>
      </text>
    </comment>
    <comment ref="Z42" authorId="0" shapeId="0" xr:uid="{00000000-0006-0000-0600-000063050000}">
      <text>
        <r>
          <rPr>
            <sz val="10"/>
            <color rgb="FF000000"/>
            <rFont val="Arial"/>
            <scheme val="minor"/>
          </rPr>
          <t>valor da Nota referente 11 dias de serviço</t>
        </r>
      </text>
    </comment>
    <comment ref="P43" authorId="0" shapeId="0" xr:uid="{00000000-0006-0000-0600-000064050000}">
      <text>
        <r>
          <rPr>
            <sz val="10"/>
            <color rgb="FF000000"/>
            <rFont val="Arial"/>
            <scheme val="minor"/>
          </rPr>
          <t>74332370
Empenho original realizado em maio e escrito na coluna de maio.</t>
        </r>
      </text>
    </comment>
    <comment ref="R43" authorId="0" shapeId="0" xr:uid="{00000000-0006-0000-0600-000065050000}">
      <text>
        <r>
          <rPr>
            <sz val="10"/>
            <color rgb="FF000000"/>
            <rFont val="Arial"/>
            <scheme val="minor"/>
          </rPr>
          <t>74332370
Empenho lançado em Maio.</t>
        </r>
      </text>
    </comment>
    <comment ref="AF43" authorId="0" shapeId="0" xr:uid="{00000000-0006-0000-0600-000066050000}">
      <text>
        <r>
          <rPr>
            <sz val="10"/>
            <color rgb="FF000000"/>
            <rFont val="Arial"/>
            <scheme val="minor"/>
          </rPr>
          <t>74332370
Empenho foi realizando em Maio. NE: 2024NE00365</t>
        </r>
      </text>
    </comment>
    <comment ref="AK43" authorId="0" shapeId="0" xr:uid="{00000000-0006-0000-0600-000067050000}">
      <text>
        <r>
          <rPr>
            <sz val="10"/>
            <color rgb="FF000000"/>
            <rFont val="Arial"/>
            <scheme val="minor"/>
          </rPr>
          <t>77013328</t>
        </r>
      </text>
    </comment>
    <comment ref="AL43" authorId="0" shapeId="0" xr:uid="{00000000-0006-0000-0600-000068050000}">
      <text>
        <r>
          <rPr>
            <sz val="10"/>
            <color rgb="FF000000"/>
            <rFont val="Arial"/>
            <scheme val="minor"/>
          </rPr>
          <t>77908910</t>
        </r>
      </text>
    </comment>
    <comment ref="AF44" authorId="0" shapeId="0" xr:uid="{00000000-0006-0000-0600-000069050000}">
      <text>
        <r>
          <rPr>
            <sz val="10"/>
            <color rgb="FF000000"/>
            <rFont val="Arial"/>
            <scheme val="minor"/>
          </rPr>
          <t>74335283
Empenho realizado em Maio.
NE: 2024NE00364</t>
        </r>
      </text>
    </comment>
    <comment ref="AI44" authorId="0" shapeId="0" xr:uid="{00000000-0006-0000-0600-00006A050000}">
      <text>
        <r>
          <rPr>
            <sz val="10"/>
            <color rgb="FF000000"/>
            <rFont val="Arial"/>
            <scheme val="minor"/>
          </rPr>
          <t>74335283</t>
        </r>
      </text>
    </comment>
    <comment ref="AM44" authorId="0" shapeId="0" xr:uid="{00000000-0006-0000-0600-00006B050000}">
      <text>
        <r>
          <rPr>
            <sz val="10"/>
            <color rgb="FF000000"/>
            <rFont val="Arial"/>
            <scheme val="minor"/>
          </rPr>
          <t>78594364</t>
        </r>
      </text>
    </comment>
    <comment ref="AQ44" authorId="0" shapeId="0" xr:uid="{00000000-0006-0000-0600-00006C050000}">
      <text>
        <r>
          <rPr>
            <sz val="10"/>
            <color rgb="FF000000"/>
            <rFont val="Arial"/>
            <scheme val="minor"/>
          </rPr>
          <t xml:space="preserve">78594364 </t>
        </r>
      </text>
    </comment>
    <comment ref="AR44" authorId="0" shapeId="0" xr:uid="{00000000-0006-0000-0600-00006D050000}">
      <text>
        <r>
          <rPr>
            <sz val="10"/>
            <color rgb="FF000000"/>
            <rFont val="Arial"/>
            <scheme val="minor"/>
          </rPr>
          <t>80406224</t>
        </r>
      </text>
    </comment>
    <comment ref="BA44" authorId="0" shapeId="0" xr:uid="{00000000-0006-0000-0600-00006E050000}">
      <text>
        <r>
          <rPr>
            <sz val="10"/>
            <color rgb="FF000000"/>
            <rFont val="Arial"/>
            <scheme val="minor"/>
          </rPr>
          <t>85136682</t>
        </r>
      </text>
    </comment>
    <comment ref="BB44" authorId="0" shapeId="0" xr:uid="{00000000-0006-0000-0600-00006F050000}">
      <text>
        <r>
          <rPr>
            <sz val="10"/>
            <color rgb="FF000000"/>
            <rFont val="Arial"/>
            <scheme val="minor"/>
          </rPr>
          <t>86233505</t>
        </r>
      </text>
    </comment>
    <comment ref="D45" authorId="0" shapeId="0" xr:uid="{00000000-0006-0000-0600-00007005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E45" authorId="0" shapeId="0" xr:uid="{00000000-0006-0000-0600-000071050000}">
      <text>
        <r>
          <rPr>
            <sz val="10"/>
            <color rgb="FF000000"/>
            <rFont val="Arial"/>
            <scheme val="minor"/>
          </rPr>
          <t>45886635</t>
        </r>
      </text>
    </comment>
    <comment ref="F45" authorId="0" shapeId="0" xr:uid="{00000000-0006-0000-0600-000072050000}">
      <text>
        <r>
          <rPr>
            <sz val="10"/>
            <color rgb="FF000000"/>
            <rFont val="Arial"/>
            <scheme val="minor"/>
          </rPr>
          <t>46499710</t>
        </r>
      </text>
    </comment>
    <comment ref="G45" authorId="0" shapeId="0" xr:uid="{00000000-0006-0000-0600-00007305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H45" authorId="0" shapeId="0" xr:uid="{00000000-0006-0000-0600-000074050000}">
      <text>
        <r>
          <rPr>
            <sz val="10"/>
            <color rgb="FF000000"/>
            <rFont val="Arial"/>
            <scheme val="minor"/>
          </rPr>
          <t>CONTRATO DE 30 MESES</t>
        </r>
      </text>
    </comment>
    <comment ref="I45" authorId="0" shapeId="0" xr:uid="{00000000-0006-0000-0600-000075050000}">
      <text>
        <r>
          <rPr>
            <sz val="10"/>
            <color rgb="FF000000"/>
            <rFont val="Arial"/>
            <scheme val="minor"/>
          </rPr>
          <t>46098306</t>
        </r>
      </text>
    </comment>
    <comment ref="O45" authorId="0" shapeId="0" xr:uid="{00000000-0006-0000-0600-000076050000}">
      <text>
        <r>
          <rPr>
            <sz val="10"/>
            <color rgb="FF000000"/>
            <rFont val="Arial"/>
            <scheme val="minor"/>
          </rPr>
          <t>67308751</t>
        </r>
      </text>
    </comment>
    <comment ref="P45" authorId="0" shapeId="0" xr:uid="{00000000-0006-0000-0600-000077050000}">
      <text>
        <r>
          <rPr>
            <sz val="10"/>
            <color rgb="FF000000"/>
            <rFont val="Arial"/>
            <scheme val="minor"/>
          </rPr>
          <t>67738935 e 70487237</t>
        </r>
      </text>
    </comment>
    <comment ref="Q45" authorId="0" shapeId="0" xr:uid="{00000000-0006-0000-0600-000078050000}">
      <text>
        <r>
          <rPr>
            <sz val="10"/>
            <color rgb="FF000000"/>
            <rFont val="Arial"/>
            <scheme val="minor"/>
          </rPr>
          <t>68424478 e 69013391</t>
        </r>
      </text>
    </comment>
    <comment ref="R45" authorId="0" shapeId="0" xr:uid="{00000000-0006-0000-0600-000079050000}">
      <text>
        <r>
          <rPr>
            <sz val="10"/>
            <color rgb="FF000000"/>
            <rFont val="Arial"/>
            <scheme val="minor"/>
          </rPr>
          <t>69900467 e 70042451</t>
        </r>
      </text>
    </comment>
    <comment ref="S45" authorId="0" shapeId="0" xr:uid="{00000000-0006-0000-0600-00007A050000}">
      <text>
        <r>
          <rPr>
            <sz val="10"/>
            <color rgb="FF000000"/>
            <rFont val="Arial"/>
            <scheme val="minor"/>
          </rPr>
          <t>70487237</t>
        </r>
      </text>
    </comment>
    <comment ref="T45" authorId="0" shapeId="0" xr:uid="{00000000-0006-0000-0600-00007B050000}">
      <text>
        <r>
          <rPr>
            <sz val="10"/>
            <color rgb="FF000000"/>
            <rFont val="Arial"/>
            <scheme val="minor"/>
          </rPr>
          <t>68563612 e 70487237</t>
        </r>
      </text>
    </comment>
    <comment ref="U45" authorId="0" shapeId="0" xr:uid="{00000000-0006-0000-0600-00007C050000}">
      <text>
        <r>
          <rPr>
            <sz val="10"/>
            <color rgb="FF000000"/>
            <rFont val="Arial"/>
            <scheme val="minor"/>
          </rPr>
          <t>70265020 e 70807030</t>
        </r>
      </text>
    </comment>
    <comment ref="W45" authorId="0" shapeId="0" xr:uid="{00000000-0006-0000-0600-00007D050000}">
      <text>
        <r>
          <rPr>
            <sz val="10"/>
            <color rgb="FF000000"/>
            <rFont val="Arial"/>
            <scheme val="minor"/>
          </rPr>
          <t>67308751</t>
        </r>
      </text>
    </comment>
    <comment ref="X45" authorId="0" shapeId="0" xr:uid="{00000000-0006-0000-0600-00007E050000}">
      <text>
        <r>
          <rPr>
            <sz val="10"/>
            <color rgb="FF000000"/>
            <rFont val="Arial"/>
            <scheme val="minor"/>
          </rPr>
          <t>70090881</t>
        </r>
      </text>
    </comment>
    <comment ref="Y45" authorId="0" shapeId="0" xr:uid="{00000000-0006-0000-0600-00007F050000}">
      <text>
        <r>
          <rPr>
            <sz val="10"/>
            <color rgb="FF000000"/>
            <rFont val="Arial"/>
            <scheme val="minor"/>
          </rPr>
          <t>71103864 e 73099995</t>
        </r>
      </text>
    </comment>
    <comment ref="Z45" authorId="0" shapeId="0" xr:uid="{00000000-0006-0000-0600-000080050000}">
      <text>
        <r>
          <rPr>
            <sz val="10"/>
            <color rgb="FF000000"/>
            <rFont val="Arial"/>
            <scheme val="minor"/>
          </rPr>
          <t>72225912 e 74616339</t>
        </r>
      </text>
    </comment>
    <comment ref="AA45" authorId="0" shapeId="0" xr:uid="{00000000-0006-0000-0600-000081050000}">
      <text>
        <r>
          <rPr>
            <sz val="10"/>
            <color rgb="FF000000"/>
            <rFont val="Arial"/>
            <scheme val="minor"/>
          </rPr>
          <t>67308751</t>
        </r>
      </text>
    </comment>
    <comment ref="AB45" authorId="0" shapeId="0" xr:uid="{00000000-0006-0000-0600-000082050000}">
      <text>
        <r>
          <rPr>
            <sz val="10"/>
            <color rgb="FF000000"/>
            <rFont val="Arial"/>
            <scheme val="minor"/>
          </rPr>
          <t>71230326</t>
        </r>
      </text>
    </comment>
    <comment ref="AC45" authorId="0" shapeId="0" xr:uid="{00000000-0006-0000-0600-000083050000}">
      <text>
        <r>
          <rPr>
            <sz val="10"/>
            <color rgb="FF000000"/>
            <rFont val="Arial"/>
            <scheme val="minor"/>
          </rPr>
          <t>75397208 e 75553402</t>
        </r>
      </text>
    </comment>
    <comment ref="AD45" authorId="0" shapeId="0" xr:uid="{00000000-0006-0000-0600-000084050000}">
      <text>
        <r>
          <rPr>
            <sz val="10"/>
            <color rgb="FF000000"/>
            <rFont val="Arial"/>
            <scheme val="minor"/>
          </rPr>
          <t>76813220 e 76900686</t>
        </r>
      </text>
    </comment>
    <comment ref="AE45" authorId="0" shapeId="0" xr:uid="{00000000-0006-0000-0600-000085050000}">
      <text>
        <r>
          <rPr>
            <sz val="10"/>
            <color rgb="FF000000"/>
            <rFont val="Arial"/>
            <scheme val="minor"/>
          </rPr>
          <t>67308751 e 75553402</t>
        </r>
      </text>
    </comment>
    <comment ref="AF45" authorId="0" shapeId="0" xr:uid="{00000000-0006-0000-0600-000086050000}">
      <text>
        <r>
          <rPr>
            <sz val="10"/>
            <color rgb="FF000000"/>
            <rFont val="Arial"/>
            <scheme val="minor"/>
          </rPr>
          <t xml:space="preserve">74715681 </t>
        </r>
      </text>
    </comment>
    <comment ref="AG45" authorId="0" shapeId="0" xr:uid="{00000000-0006-0000-0600-000087050000}">
      <text>
        <r>
          <rPr>
            <sz val="10"/>
            <color rgb="FF000000"/>
            <rFont val="Arial"/>
            <scheme val="minor"/>
          </rPr>
          <t>75632518 e 77893185</t>
        </r>
      </text>
    </comment>
    <comment ref="AH45" authorId="0" shapeId="0" xr:uid="{00000000-0006-0000-0600-000088050000}">
      <text>
        <r>
          <rPr>
            <sz val="10"/>
            <color rgb="FF000000"/>
            <rFont val="Arial"/>
            <scheme val="minor"/>
          </rPr>
          <t>76815157 e 78986909</t>
        </r>
      </text>
    </comment>
    <comment ref="AJ45" authorId="0" shapeId="0" xr:uid="{00000000-0006-0000-0600-000089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AK45" authorId="0" shapeId="0" xr:uid="{00000000-0006-0000-0600-00008A050000}">
      <text>
        <r>
          <rPr>
            <sz val="10"/>
            <color rgb="FF000000"/>
            <rFont val="Arial"/>
            <scheme val="minor"/>
          </rPr>
          <t>78191272 e 79753610</t>
        </r>
      </text>
    </comment>
    <comment ref="AL45" authorId="0" shapeId="0" xr:uid="{00000000-0006-0000-0600-00008B050000}">
      <text>
        <r>
          <rPr>
            <sz val="10"/>
            <color rgb="FF000000"/>
            <rFont val="Arial"/>
            <scheme val="minor"/>
          </rPr>
          <t xml:space="preserve">78990437 e 81062235 </t>
        </r>
      </text>
    </comment>
    <comment ref="AN45" authorId="0" shapeId="0" xr:uid="{00000000-0006-0000-0600-00008C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AO45" authorId="0" shapeId="0" xr:uid="{00000000-0006-0000-0600-00008D050000}">
      <text>
        <r>
          <rPr>
            <sz val="10"/>
            <color rgb="FF000000"/>
            <rFont val="Arial"/>
            <scheme val="minor"/>
          </rPr>
          <t>80412280 e 81493160</t>
        </r>
      </text>
    </comment>
    <comment ref="AP45" authorId="0" shapeId="0" xr:uid="{00000000-0006-0000-0600-00008E050000}">
      <text>
        <r>
          <rPr>
            <sz val="10"/>
            <color rgb="FF000000"/>
            <rFont val="Arial"/>
            <scheme val="minor"/>
          </rPr>
          <t>81067598 e 82793373</t>
        </r>
      </text>
    </comment>
    <comment ref="AR45" authorId="0" shapeId="0" xr:uid="{00000000-0006-0000-0600-00008F050000}">
      <text>
        <r>
          <rPr>
            <sz val="10"/>
            <color rgb="FF000000"/>
            <rFont val="Arial"/>
            <scheme val="minor"/>
          </rPr>
          <t xml:space="preserve">74715681 (R$140.000,00 empenhado em maio, referente a previsão para os meses de junho até dezembro)
</t>
        </r>
      </text>
    </comment>
    <comment ref="AS45" authorId="0" shapeId="0" xr:uid="{00000000-0006-0000-0600-000090050000}">
      <text>
        <r>
          <rPr>
            <sz val="10"/>
            <color rgb="FF000000"/>
            <rFont val="Arial"/>
            <scheme val="minor"/>
          </rPr>
          <t>83372700</t>
        </r>
      </text>
    </comment>
    <comment ref="AT45" authorId="0" shapeId="0" xr:uid="{00000000-0006-0000-0600-000091050000}">
      <text>
        <r>
          <rPr>
            <sz val="10"/>
            <color rgb="FF000000"/>
            <rFont val="Arial"/>
            <scheme val="minor"/>
          </rPr>
          <t>84413725</t>
        </r>
      </text>
    </comment>
    <comment ref="AV45" authorId="0" shapeId="0" xr:uid="{00000000-0006-0000-0600-000092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AZ45" authorId="0" shapeId="0" xr:uid="{00000000-0006-0000-0600-000093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BD45" authorId="0" shapeId="0" xr:uid="{00000000-0006-0000-0600-000094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BH45" authorId="0" shapeId="0" xr:uid="{00000000-0006-0000-0600-000095050000}">
      <text>
        <r>
          <rPr>
            <sz val="10"/>
            <color rgb="FF000000"/>
            <rFont val="Arial"/>
            <scheme val="minor"/>
          </rPr>
          <t>74715681 (R$140.000,00 empenhado em maio, referente a previsão para os meses de junho até dezembro)</t>
        </r>
      </text>
    </comment>
    <comment ref="D46" authorId="0" shapeId="0" xr:uid="{00000000-0006-0000-0600-00009605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E46" authorId="0" shapeId="0" xr:uid="{00000000-0006-0000-0600-000097050000}">
      <text>
        <r>
          <rPr>
            <sz val="10"/>
            <color rgb="FF000000"/>
            <rFont val="Arial"/>
            <scheme val="minor"/>
          </rPr>
          <t>60466480</t>
        </r>
      </text>
    </comment>
    <comment ref="F46" authorId="0" shapeId="0" xr:uid="{00000000-0006-0000-0600-000098050000}">
      <text>
        <r>
          <rPr>
            <sz val="10"/>
            <color rgb="FF000000"/>
            <rFont val="Arial"/>
            <scheme val="minor"/>
          </rPr>
          <t>60411363</t>
        </r>
      </text>
    </comment>
    <comment ref="G46" authorId="0" shapeId="0" xr:uid="{00000000-0006-0000-0600-00009905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H46" authorId="0" shapeId="0" xr:uid="{00000000-0006-0000-0600-00009A05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46" authorId="0" shapeId="0" xr:uid="{00000000-0006-0000-0600-00009B050000}">
      <text>
        <r>
          <rPr>
            <sz val="10"/>
            <color rgb="FF000000"/>
            <rFont val="Arial"/>
            <scheme val="minor"/>
          </rPr>
          <t>59917415</t>
        </r>
      </text>
    </comment>
    <comment ref="J46" authorId="0" shapeId="0" xr:uid="{00000000-0006-0000-0600-00009C050000}">
      <text>
        <r>
          <rPr>
            <sz val="10"/>
            <color rgb="FF000000"/>
            <rFont val="Arial"/>
            <scheme val="minor"/>
          </rPr>
          <t>MÉDIA DA EX</t>
        </r>
      </text>
    </comment>
    <comment ref="O46" authorId="0" shapeId="0" xr:uid="{00000000-0006-0000-0600-00009D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P46" authorId="0" shapeId="0" xr:uid="{00000000-0006-0000-0600-00009E050000}">
      <text>
        <r>
          <rPr>
            <sz val="10"/>
            <color rgb="FF000000"/>
            <rFont val="Arial"/>
            <scheme val="minor"/>
          </rPr>
          <t>67659753</t>
        </r>
      </text>
    </comment>
    <comment ref="Q46" authorId="0" shapeId="0" xr:uid="{00000000-0006-0000-0600-00009F050000}">
      <text>
        <r>
          <rPr>
            <sz val="10"/>
            <color rgb="FF000000"/>
            <rFont val="Arial"/>
            <scheme val="minor"/>
          </rPr>
          <t>68845396</t>
        </r>
      </text>
    </comment>
    <comment ref="R46" authorId="0" shapeId="0" xr:uid="{00000000-0006-0000-0600-0000A0050000}">
      <text>
        <r>
          <rPr>
            <sz val="10"/>
            <color rgb="FF000000"/>
            <rFont val="Arial"/>
            <scheme val="minor"/>
          </rPr>
          <t>69900786</t>
        </r>
      </text>
    </comment>
    <comment ref="S46" authorId="0" shapeId="0" xr:uid="{00000000-0006-0000-0600-0000A1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T46" authorId="0" shapeId="0" xr:uid="{00000000-0006-0000-0600-0000A2050000}">
      <text>
        <r>
          <rPr>
            <sz val="10"/>
            <color rgb="FF000000"/>
            <rFont val="Arial"/>
            <scheme val="minor"/>
          </rPr>
          <t>69130097</t>
        </r>
      </text>
    </comment>
    <comment ref="U46" authorId="0" shapeId="0" xr:uid="{00000000-0006-0000-0600-0000A3050000}">
      <text>
        <r>
          <rPr>
            <sz val="10"/>
            <color rgb="FF000000"/>
            <rFont val="Arial"/>
            <scheme val="minor"/>
          </rPr>
          <t>72119607</t>
        </r>
      </text>
    </comment>
    <comment ref="V46" authorId="0" shapeId="0" xr:uid="{00000000-0006-0000-0600-0000A4050000}">
      <text>
        <r>
          <rPr>
            <sz val="10"/>
            <color rgb="FF000000"/>
            <rFont val="Arial"/>
            <scheme val="minor"/>
          </rPr>
          <t>72119607</t>
        </r>
      </text>
    </comment>
    <comment ref="W46" authorId="0" shapeId="0" xr:uid="{00000000-0006-0000-0600-0000A5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X46" authorId="0" shapeId="0" xr:uid="{00000000-0006-0000-0600-0000A6050000}">
      <text>
        <r>
          <rPr>
            <sz val="10"/>
            <color rgb="FF000000"/>
            <rFont val="Arial"/>
            <scheme val="minor"/>
          </rPr>
          <t>70262487</t>
        </r>
      </text>
    </comment>
    <comment ref="Y46" authorId="0" shapeId="0" xr:uid="{00000000-0006-0000-0600-0000A7050000}">
      <text>
        <r>
          <rPr>
            <sz val="10"/>
            <color rgb="FF000000"/>
            <rFont val="Arial"/>
            <scheme val="minor"/>
          </rPr>
          <t>71991586</t>
        </r>
      </text>
    </comment>
    <comment ref="Z46" authorId="0" shapeId="0" xr:uid="{00000000-0006-0000-0600-0000A8050000}">
      <text>
        <r>
          <rPr>
            <sz val="10"/>
            <color rgb="FF000000"/>
            <rFont val="Arial"/>
            <scheme val="minor"/>
          </rPr>
          <t>72842802</t>
        </r>
      </text>
    </comment>
    <comment ref="AA46" authorId="0" shapeId="0" xr:uid="{00000000-0006-0000-0600-0000A9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B46" authorId="0" shapeId="0" xr:uid="{00000000-0006-0000-0600-0000AA050000}">
      <text>
        <r>
          <rPr>
            <sz val="10"/>
            <color rgb="FF000000"/>
            <rFont val="Arial"/>
            <scheme val="minor"/>
          </rPr>
          <t>72763169</t>
        </r>
      </text>
    </comment>
    <comment ref="AC46" authorId="0" shapeId="0" xr:uid="{00000000-0006-0000-0600-0000AB050000}">
      <text>
        <r>
          <rPr>
            <sz val="10"/>
            <color rgb="FF000000"/>
            <rFont val="Arial"/>
            <scheme val="minor"/>
          </rPr>
          <t>74761786</t>
        </r>
      </text>
    </comment>
    <comment ref="AD46" authorId="0" shapeId="0" xr:uid="{00000000-0006-0000-0600-0000AC050000}">
      <text>
        <r>
          <rPr>
            <sz val="10"/>
            <color rgb="FF000000"/>
            <rFont val="Arial"/>
            <scheme val="minor"/>
          </rPr>
          <t>75447729</t>
        </r>
      </text>
    </comment>
    <comment ref="AE46" authorId="0" shapeId="0" xr:uid="{00000000-0006-0000-0600-0000AD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F46" authorId="0" shapeId="0" xr:uid="{00000000-0006-0000-0600-0000AE050000}">
      <text>
        <r>
          <rPr>
            <sz val="10"/>
            <color rgb="FF000000"/>
            <rFont val="Arial"/>
            <scheme val="minor"/>
          </rPr>
          <t>74362347</t>
        </r>
      </text>
    </comment>
    <comment ref="AG46" authorId="0" shapeId="0" xr:uid="{00000000-0006-0000-0600-0000AF050000}">
      <text>
        <r>
          <rPr>
            <sz val="10"/>
            <color rgb="FF000000"/>
            <rFont val="Arial"/>
            <scheme val="minor"/>
          </rPr>
          <t>76837463</t>
        </r>
      </text>
    </comment>
    <comment ref="AH46" authorId="0" shapeId="0" xr:uid="{00000000-0006-0000-0600-0000B0050000}">
      <text>
        <r>
          <rPr>
            <sz val="10"/>
            <color rgb="FF000000"/>
            <rFont val="Arial"/>
            <scheme val="minor"/>
          </rPr>
          <t>77905966</t>
        </r>
      </text>
    </comment>
    <comment ref="AI46" authorId="0" shapeId="0" xr:uid="{00000000-0006-0000-0600-0000B1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J46" authorId="0" shapeId="0" xr:uid="{00000000-0006-0000-0600-0000B2050000}">
      <text>
        <r>
          <rPr>
            <sz val="10"/>
            <color rgb="FF000000"/>
            <rFont val="Arial"/>
            <scheme val="minor"/>
          </rPr>
          <t>76740709</t>
        </r>
      </text>
    </comment>
    <comment ref="AK46" authorId="0" shapeId="0" xr:uid="{00000000-0006-0000-0600-0000B3050000}">
      <text>
        <r>
          <rPr>
            <sz val="10"/>
            <color rgb="FF000000"/>
            <rFont val="Arial"/>
            <scheme val="minor"/>
          </rPr>
          <t>78527287</t>
        </r>
      </text>
    </comment>
    <comment ref="AL46" authorId="0" shapeId="0" xr:uid="{00000000-0006-0000-0600-0000B4050000}">
      <text>
        <r>
          <rPr>
            <sz val="10"/>
            <color rgb="FF000000"/>
            <rFont val="Arial"/>
            <scheme val="minor"/>
          </rPr>
          <t>79346849</t>
        </r>
      </text>
    </comment>
    <comment ref="AM46" authorId="0" shapeId="0" xr:uid="{00000000-0006-0000-0600-0000B5050000}">
      <text>
        <r>
          <rPr>
            <sz val="10"/>
            <color rgb="FF000000"/>
            <rFont val="Arial"/>
            <scheme val="minor"/>
          </rPr>
          <t>67267261</t>
        </r>
      </text>
    </comment>
    <comment ref="AN46" authorId="0" shapeId="0" xr:uid="{00000000-0006-0000-0600-0000B6050000}">
      <text>
        <r>
          <rPr>
            <sz val="10"/>
            <color rgb="FF000000"/>
            <rFont val="Arial"/>
            <scheme val="minor"/>
          </rPr>
          <t>78345267</t>
        </r>
      </text>
    </comment>
    <comment ref="AO46" authorId="0" shapeId="0" xr:uid="{00000000-0006-0000-0600-0000B7050000}">
      <text>
        <r>
          <rPr>
            <sz val="10"/>
            <color rgb="FF000000"/>
            <rFont val="Arial"/>
            <scheme val="minor"/>
          </rPr>
          <t>80591810</t>
        </r>
      </text>
    </comment>
    <comment ref="AP46" authorId="0" shapeId="0" xr:uid="{00000000-0006-0000-0600-0000B8050000}">
      <text>
        <r>
          <rPr>
            <sz val="10"/>
            <color rgb="FF000000"/>
            <rFont val="Arial"/>
            <scheme val="minor"/>
          </rPr>
          <t>81375525</t>
        </r>
      </text>
    </comment>
    <comment ref="AR46" authorId="0" shapeId="0" xr:uid="{00000000-0006-0000-0600-0000B9050000}">
      <text>
        <r>
          <rPr>
            <sz val="10"/>
            <color rgb="FF000000"/>
            <rFont val="Arial"/>
            <scheme val="minor"/>
          </rPr>
          <t>80496066</t>
        </r>
      </text>
    </comment>
    <comment ref="AS46" authorId="0" shapeId="0" xr:uid="{00000000-0006-0000-0600-0000BA050000}">
      <text>
        <r>
          <rPr>
            <sz val="10"/>
            <color rgb="FF000000"/>
            <rFont val="Arial"/>
            <scheme val="minor"/>
          </rPr>
          <t>83377214</t>
        </r>
      </text>
    </comment>
    <comment ref="AT46" authorId="0" shapeId="0" xr:uid="{00000000-0006-0000-0600-0000BB050000}">
      <text>
        <r>
          <rPr>
            <sz val="10"/>
            <color rgb="FF000000"/>
            <rFont val="Arial"/>
            <scheme val="minor"/>
          </rPr>
          <t>84625103</t>
        </r>
      </text>
    </comment>
    <comment ref="AU46" authorId="0" shapeId="0" xr:uid="{00000000-0006-0000-0600-0000BC050000}">
      <text>
        <r>
          <rPr>
            <sz val="10"/>
            <color rgb="FF000000"/>
            <rFont val="Arial"/>
            <scheme val="minor"/>
          </rPr>
          <t>26 dias com o valor de R$ 4.055,00
3 dias com o valor de R$ 4.257,75</t>
        </r>
      </text>
    </comment>
    <comment ref="AV46" authorId="0" shapeId="0" xr:uid="{00000000-0006-0000-0600-0000BD05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AW46" authorId="0" shapeId="0" xr:uid="{00000000-0006-0000-0600-0000BE050000}">
      <text>
        <r>
          <rPr>
            <sz val="10"/>
            <color rgb="FF000000"/>
            <rFont val="Arial"/>
            <scheme val="minor"/>
          </rPr>
          <t xml:space="preserve">85863248
85878328
</t>
        </r>
      </text>
    </comment>
    <comment ref="AX46" authorId="0" shapeId="0" xr:uid="{00000000-0006-0000-0600-0000BF050000}">
      <text>
        <r>
          <rPr>
            <sz val="10"/>
            <color rgb="FF000000"/>
            <rFont val="Arial"/>
            <scheme val="minor"/>
          </rPr>
          <t>86908858
86907536</t>
        </r>
      </text>
    </comment>
    <comment ref="AY46" authorId="0" shapeId="0" xr:uid="{00000000-0006-0000-0600-0000C0050000}">
      <text>
        <r>
          <rPr>
            <sz val="10"/>
            <color rgb="FF000000"/>
            <rFont val="Arial"/>
            <scheme val="minor"/>
          </rPr>
          <t>82836779</t>
        </r>
      </text>
    </comment>
    <comment ref="AZ46" authorId="0" shapeId="0" xr:uid="{00000000-0006-0000-0600-0000C105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BA46" authorId="0" shapeId="0" xr:uid="{00000000-0006-0000-0600-0000C2050000}">
      <text>
        <r>
          <rPr>
            <sz val="10"/>
            <color rgb="FF000000"/>
            <rFont val="Arial"/>
            <scheme val="minor"/>
          </rPr>
          <t>88166483</t>
        </r>
      </text>
    </comment>
    <comment ref="BB46" authorId="0" shapeId="0" xr:uid="{00000000-0006-0000-0600-0000C3050000}">
      <text>
        <r>
          <rPr>
            <sz val="10"/>
            <color rgb="FF000000"/>
            <rFont val="Arial"/>
            <scheme val="minor"/>
          </rPr>
          <t xml:space="preserve">
</t>
        </r>
      </text>
    </comment>
    <comment ref="BC46" authorId="0" shapeId="0" xr:uid="{00000000-0006-0000-0600-0000C4050000}">
      <text>
        <r>
          <rPr>
            <sz val="10"/>
            <color rgb="FF000000"/>
            <rFont val="Arial"/>
            <scheme val="minor"/>
          </rPr>
          <t>82836779</t>
        </r>
      </text>
    </comment>
    <comment ref="BD46" authorId="0" shapeId="0" xr:uid="{00000000-0006-0000-0600-0000C505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BE46" authorId="0" shapeId="0" xr:uid="{00000000-0006-0000-0600-0000C6050000}">
      <text>
        <r>
          <rPr>
            <sz val="10"/>
            <color rgb="FF000000"/>
            <rFont val="Arial"/>
            <scheme val="minor"/>
          </rPr>
          <t>87593821</t>
        </r>
      </text>
    </comment>
    <comment ref="BF46" authorId="0" shapeId="0" xr:uid="{00000000-0006-0000-0600-0000C7050000}">
      <text>
        <r>
          <rPr>
            <sz val="10"/>
            <color rgb="FF000000"/>
            <rFont val="Arial"/>
            <scheme val="minor"/>
          </rPr>
          <t>88484780</t>
        </r>
      </text>
    </comment>
    <comment ref="BG46" authorId="0" shapeId="0" xr:uid="{00000000-0006-0000-0600-0000C8050000}">
      <text>
        <r>
          <rPr>
            <sz val="10"/>
            <color rgb="FF000000"/>
            <rFont val="Arial"/>
            <scheme val="minor"/>
          </rPr>
          <t>82836779</t>
        </r>
      </text>
    </comment>
    <comment ref="BH46" authorId="0" shapeId="0" xr:uid="{00000000-0006-0000-0600-0000C9050000}">
      <text>
        <r>
          <rPr>
            <sz val="10"/>
            <color rgb="FF000000"/>
            <rFont val="Arial"/>
            <scheme val="minor"/>
          </rPr>
          <t>82243550</t>
        </r>
      </text>
    </comment>
    <comment ref="D47" authorId="0" shapeId="0" xr:uid="{00000000-0006-0000-0600-0000CA050000}">
      <text>
        <r>
          <rPr>
            <sz val="10"/>
            <color rgb="FF000000"/>
            <rFont val="Arial"/>
            <scheme val="minor"/>
          </rPr>
          <t>33240069</t>
        </r>
      </text>
    </comment>
    <comment ref="E47" authorId="0" shapeId="0" xr:uid="{00000000-0006-0000-0600-0000CB050000}">
      <text>
        <r>
          <rPr>
            <sz val="10"/>
            <color rgb="FF000000"/>
            <rFont val="Arial"/>
            <scheme val="minor"/>
          </rPr>
          <t>33569744</t>
        </r>
      </text>
    </comment>
    <comment ref="F47" authorId="0" shapeId="0" xr:uid="{00000000-0006-0000-0600-0000CC050000}">
      <text>
        <r>
          <rPr>
            <sz val="10"/>
            <color rgb="FF000000"/>
            <rFont val="Arial"/>
            <scheme val="minor"/>
          </rPr>
          <t>33538154</t>
        </r>
      </text>
    </comment>
    <comment ref="G47" authorId="0" shapeId="0" xr:uid="{00000000-0006-0000-0600-0000CD050000}">
      <text>
        <r>
          <rPr>
            <sz val="10"/>
            <color rgb="FF000000"/>
            <rFont val="Arial"/>
            <scheme val="minor"/>
          </rPr>
          <t xml:space="preserve">49909790 - PRIMEIRO TERMO ADITIVO (PRAZO)
 </t>
        </r>
      </text>
    </comment>
    <comment ref="H47" authorId="0" shapeId="0" xr:uid="{00000000-0006-0000-0600-0000CE050000}">
      <text>
        <r>
          <rPr>
            <sz val="10"/>
            <color rgb="FF000000"/>
            <rFont val="Arial"/>
            <scheme val="minor"/>
          </rPr>
          <t>CONTRATO DE 12 MESES</t>
        </r>
      </text>
    </comment>
    <comment ref="I47" authorId="0" shapeId="0" xr:uid="{00000000-0006-0000-0600-0000CF050000}">
      <text>
        <r>
          <rPr>
            <sz val="10"/>
            <color rgb="FF000000"/>
            <rFont val="Arial"/>
            <scheme val="minor"/>
          </rPr>
          <t>49909790</t>
        </r>
      </text>
    </comment>
    <comment ref="J47" authorId="0" shapeId="0" xr:uid="{00000000-0006-0000-0600-0000D0050000}">
      <text>
        <r>
          <rPr>
            <sz val="10"/>
            <color rgb="FF000000"/>
            <rFont val="Arial"/>
            <scheme val="minor"/>
          </rPr>
          <t xml:space="preserve">Baseado na execução da SEPLAG em 2023
</t>
        </r>
      </text>
    </comment>
    <comment ref="M47" authorId="0" shapeId="0" xr:uid="{00000000-0006-0000-0600-0000D1050000}">
      <text>
        <r>
          <rPr>
            <sz val="10"/>
            <color rgb="FF000000"/>
            <rFont val="Arial"/>
            <scheme val="minor"/>
          </rPr>
          <t>49909790</t>
        </r>
      </text>
    </comment>
    <comment ref="O47" authorId="0" shapeId="0" xr:uid="{00000000-0006-0000-0600-0000D2050000}">
      <text>
        <r>
          <rPr>
            <sz val="10"/>
            <color rgb="FF000000"/>
            <rFont val="Arial"/>
            <scheme val="minor"/>
          </rPr>
          <t xml:space="preserve">67343162
</t>
        </r>
      </text>
    </comment>
    <comment ref="P47" authorId="0" shapeId="0" xr:uid="{00000000-0006-0000-0600-0000D3050000}">
      <text>
        <r>
          <rPr>
            <sz val="10"/>
            <color rgb="FF000000"/>
            <rFont val="Arial"/>
            <scheme val="minor"/>
          </rPr>
          <t>67734295</t>
        </r>
      </text>
    </comment>
    <comment ref="Q47" authorId="0" shapeId="0" xr:uid="{00000000-0006-0000-0600-0000D4050000}">
      <text>
        <r>
          <rPr>
            <sz val="10"/>
            <color rgb="FF000000"/>
            <rFont val="Arial"/>
            <scheme val="minor"/>
          </rPr>
          <t>69012176 e 69202267</t>
        </r>
      </text>
    </comment>
    <comment ref="R47" authorId="0" shapeId="0" xr:uid="{00000000-0006-0000-0600-0000D5050000}">
      <text>
        <r>
          <rPr>
            <sz val="10"/>
            <color rgb="FF000000"/>
            <rFont val="Arial"/>
            <scheme val="minor"/>
          </rPr>
          <t>R$ 25.441,42 (SEPLAG)
70042823 e 
+
R$ 22.662,89 (IRM)
70044177</t>
        </r>
      </text>
    </comment>
    <comment ref="S47" authorId="0" shapeId="0" xr:uid="{00000000-0006-0000-0600-0000D6050000}">
      <text>
        <r>
          <rPr>
            <sz val="10"/>
            <color rgb="FF000000"/>
            <rFont val="Arial"/>
            <scheme val="minor"/>
          </rPr>
          <t>67343162</t>
        </r>
      </text>
    </comment>
    <comment ref="T47" authorId="0" shapeId="0" xr:uid="{00000000-0006-0000-0600-0000D7050000}">
      <text>
        <r>
          <rPr>
            <sz val="10"/>
            <color rgb="FF000000"/>
            <rFont val="Arial"/>
            <scheme val="minor"/>
          </rPr>
          <t>69137781 (empenhado em fevereiro para os meses de fevereiro e março)</t>
        </r>
      </text>
    </comment>
    <comment ref="U47" authorId="0" shapeId="0" xr:uid="{00000000-0006-0000-0600-0000D8050000}">
      <text>
        <r>
          <rPr>
            <sz val="10"/>
            <color rgb="FF000000"/>
            <rFont val="Arial"/>
            <scheme val="minor"/>
          </rPr>
          <t>70067460 E  70064674</t>
        </r>
      </text>
    </comment>
    <comment ref="V47" authorId="0" shapeId="0" xr:uid="{00000000-0006-0000-0600-0000D9050000}">
      <text>
        <r>
          <rPr>
            <sz val="10"/>
            <color rgb="FF000000"/>
            <rFont val="Arial"/>
            <scheme val="minor"/>
          </rPr>
          <t>70664615 (R$46456,03) e 70662986 (R$2760,32)</t>
        </r>
      </text>
    </comment>
    <comment ref="W47" authorId="0" shapeId="0" xr:uid="{00000000-0006-0000-0600-0000DA050000}">
      <text>
        <r>
          <rPr>
            <sz val="10"/>
            <color rgb="FF000000"/>
            <rFont val="Arial"/>
            <scheme val="minor"/>
          </rPr>
          <t>67343162</t>
        </r>
      </text>
    </comment>
    <comment ref="X47" authorId="0" shapeId="0" xr:uid="{00000000-0006-0000-0600-0000DB050000}">
      <text>
        <r>
          <rPr>
            <sz val="10"/>
            <color rgb="FF000000"/>
            <rFont val="Arial"/>
            <scheme val="minor"/>
          </rPr>
          <t>69137781 (empenhado em fevereiro para os meses de fevereiro e março)</t>
        </r>
      </text>
    </comment>
    <comment ref="Y47" authorId="0" shapeId="0" xr:uid="{00000000-0006-0000-0600-0000DC050000}">
      <text>
        <r>
          <rPr>
            <sz val="10"/>
            <color rgb="FF000000"/>
            <rFont val="Arial"/>
            <scheme val="minor"/>
          </rPr>
          <t xml:space="preserve">71576149 (R$3709,97) + 72347717 (R$108.644,52) </t>
        </r>
      </text>
    </comment>
    <comment ref="Z47" authorId="0" shapeId="0" xr:uid="{00000000-0006-0000-0600-0000DD050000}">
      <text>
        <r>
          <rPr>
            <sz val="10"/>
            <color rgb="FF000000"/>
            <rFont val="Arial"/>
            <scheme val="minor"/>
          </rPr>
          <t xml:space="preserve">72223901 (R$3709,97) +  71434211 (R$108644,52)
</t>
        </r>
      </text>
    </comment>
    <comment ref="AA47" authorId="0" shapeId="0" xr:uid="{00000000-0006-0000-0600-0000DE050000}">
      <text>
        <r>
          <rPr>
            <sz val="10"/>
            <color rgb="FF000000"/>
            <rFont val="Arial"/>
            <scheme val="minor"/>
          </rPr>
          <t>71581820</t>
        </r>
      </text>
    </comment>
    <comment ref="AB47" authorId="0" shapeId="0" xr:uid="{00000000-0006-0000-0600-0000DF050000}">
      <text>
        <r>
          <rPr>
            <sz val="10"/>
            <color rgb="FF000000"/>
            <rFont val="Arial"/>
            <scheme val="minor"/>
          </rPr>
          <t>1º (70482364 - REFORÇO DE ABRIL) R$ 38.927,10
+
2º (72058005 - REFORÇO DE ABRIL) R$ 144.291,51
-
3º (72734671 - ANULAÇÃO PARCIAL DE EMPENHO)
R$ 29.133,18
4º (72989374 - ENPENHO ORIGINAL)
R$ 29.133,18</t>
        </r>
      </text>
    </comment>
    <comment ref="AE47" authorId="0" shapeId="0" xr:uid="{00000000-0006-0000-0600-0000E0050000}">
      <text>
        <r>
          <rPr>
            <sz val="10"/>
            <color rgb="FF000000"/>
            <rFont val="Arial"/>
            <scheme val="minor"/>
          </rPr>
          <t xml:space="preserve">71581820
</t>
        </r>
      </text>
    </comment>
    <comment ref="AF47" authorId="0" shapeId="0" xr:uid="{00000000-0006-0000-0600-0000E1050000}">
      <text>
        <r>
          <rPr>
            <sz val="10"/>
            <color rgb="FF000000"/>
            <rFont val="Arial"/>
            <scheme val="minor"/>
          </rPr>
          <t xml:space="preserve">72058005 (FOI EMPENHADO MENOS R$6.043,77 QUE O PREVISTO)
72734671 ANULAÇÃO DE EMPENHO -R$ 29.133,18 
</t>
        </r>
      </text>
    </comment>
    <comment ref="AN47" authorId="0" shapeId="0" xr:uid="{00000000-0006-0000-0600-0000E2050000}">
      <text>
        <r>
          <rPr>
            <sz val="10"/>
            <color rgb="FF000000"/>
            <rFont val="Arial"/>
            <scheme val="minor"/>
          </rPr>
          <t>ANULAÇÃO 
R$ 29.133,18 (78461013)
ANULAÇÃO 
R$ 25.093,23 (78462782)</t>
        </r>
      </text>
    </comment>
    <comment ref="H48" authorId="0" shapeId="0" xr:uid="{00000000-0006-0000-0600-0000E3050000}">
      <text>
        <r>
          <rPr>
            <sz val="10"/>
            <color rgb="FF000000"/>
            <rFont val="Arial"/>
            <scheme val="minor"/>
          </rPr>
          <t>73014076</t>
        </r>
      </text>
    </comment>
    <comment ref="I48" authorId="0" shapeId="0" xr:uid="{00000000-0006-0000-0600-0000E4050000}">
      <text>
        <r>
          <rPr>
            <sz val="10"/>
            <color rgb="FF000000"/>
            <rFont val="Arial"/>
            <scheme val="minor"/>
          </rPr>
          <t>73014076</t>
        </r>
      </text>
    </comment>
    <comment ref="J48" authorId="0" shapeId="0" xr:uid="{00000000-0006-0000-0600-0000E5050000}">
      <text>
        <r>
          <rPr>
            <sz val="10"/>
            <color rgb="FF000000"/>
            <rFont val="Arial"/>
            <scheme val="minor"/>
          </rPr>
          <t>73014076 - Valor Contratado dividido por doze (consumo sob demanda)</t>
        </r>
      </text>
    </comment>
    <comment ref="AF48" authorId="0" shapeId="0" xr:uid="{00000000-0006-0000-0600-0000E6050000}">
      <text>
        <r>
          <rPr>
            <sz val="10"/>
            <color rgb="FF000000"/>
            <rFont val="Arial"/>
            <scheme val="minor"/>
          </rPr>
          <t>74367810 - NOTA DE EMPENHO ORIGINAL</t>
        </r>
      </text>
    </comment>
    <comment ref="AG48" authorId="0" shapeId="0" xr:uid="{00000000-0006-0000-0600-0000E7050000}">
      <text>
        <r>
          <rPr>
            <sz val="10"/>
            <color rgb="FF000000"/>
            <rFont val="Arial"/>
            <scheme val="minor"/>
          </rPr>
          <t>77127687</t>
        </r>
      </text>
    </comment>
    <comment ref="AH48" authorId="0" shapeId="0" xr:uid="{00000000-0006-0000-0600-0000E8050000}">
      <text>
        <r>
          <rPr>
            <sz val="10"/>
            <color rgb="FF000000"/>
            <rFont val="Arial"/>
            <scheme val="minor"/>
          </rPr>
          <t>77909551</t>
        </r>
      </text>
    </comment>
    <comment ref="AI48" authorId="0" shapeId="0" xr:uid="{00000000-0006-0000-0600-0000E9050000}">
      <text>
        <r>
          <rPr>
            <sz val="10"/>
            <color rgb="FF000000"/>
            <rFont val="Arial"/>
            <scheme val="minor"/>
          </rPr>
          <t>73084470</t>
        </r>
      </text>
    </comment>
    <comment ref="AJ48" authorId="0" shapeId="0" xr:uid="{00000000-0006-0000-0600-0000EA050000}">
      <text>
        <r>
          <rPr>
            <sz val="10"/>
            <color rgb="FF000000"/>
            <rFont val="Arial"/>
            <scheme val="minor"/>
          </rPr>
          <t>76652967</t>
        </r>
      </text>
    </comment>
    <comment ref="AK48" authorId="0" shapeId="0" xr:uid="{00000000-0006-0000-0600-0000EB050000}">
      <text>
        <r>
          <rPr>
            <sz val="10"/>
            <color rgb="FF000000"/>
            <rFont val="Arial"/>
            <scheme val="minor"/>
          </rPr>
          <t>78725868</t>
        </r>
      </text>
    </comment>
    <comment ref="AL48" authorId="0" shapeId="0" xr:uid="{00000000-0006-0000-0600-0000EC050000}">
      <text>
        <r>
          <rPr>
            <sz val="10"/>
            <color rgb="FF000000"/>
            <rFont val="Arial"/>
            <scheme val="minor"/>
          </rPr>
          <t>79374169</t>
        </r>
      </text>
    </comment>
    <comment ref="AM48" authorId="0" shapeId="0" xr:uid="{00000000-0006-0000-0600-0000ED050000}">
      <text>
        <r>
          <rPr>
            <sz val="10"/>
            <color rgb="FF000000"/>
            <rFont val="Arial"/>
            <scheme val="minor"/>
          </rPr>
          <t>77068571</t>
        </r>
      </text>
    </comment>
    <comment ref="AN48" authorId="0" shapeId="0" xr:uid="{00000000-0006-0000-0600-0000EE050000}">
      <text>
        <r>
          <rPr>
            <sz val="10"/>
            <color rgb="FF000000"/>
            <rFont val="Arial"/>
            <scheme val="minor"/>
          </rPr>
          <t>78350644</t>
        </r>
      </text>
    </comment>
    <comment ref="AO48" authorId="0" shapeId="0" xr:uid="{00000000-0006-0000-0600-0000EF050000}">
      <text>
        <r>
          <rPr>
            <sz val="10"/>
            <color rgb="FF000000"/>
            <rFont val="Arial"/>
            <scheme val="minor"/>
          </rPr>
          <t>80489482</t>
        </r>
      </text>
    </comment>
    <comment ref="AP48" authorId="0" shapeId="0" xr:uid="{00000000-0006-0000-0600-0000F0050000}">
      <text>
        <r>
          <rPr>
            <sz val="10"/>
            <color rgb="FF000000"/>
            <rFont val="Arial"/>
            <scheme val="minor"/>
          </rPr>
          <t>81365202</t>
        </r>
      </text>
    </comment>
    <comment ref="AQ48" authorId="0" shapeId="0" xr:uid="{00000000-0006-0000-0600-0000F1050000}">
      <text>
        <r>
          <rPr>
            <sz val="10"/>
            <color rgb="FF000000"/>
            <rFont val="Arial"/>
            <scheme val="minor"/>
          </rPr>
          <t>77068571</t>
        </r>
      </text>
    </comment>
    <comment ref="AS48" authorId="0" shapeId="0" xr:uid="{00000000-0006-0000-0600-0000F2050000}">
      <text>
        <r>
          <rPr>
            <sz val="10"/>
            <color rgb="FF000000"/>
            <rFont val="Arial"/>
            <scheme val="minor"/>
          </rPr>
          <t xml:space="preserve">82939765
</t>
        </r>
      </text>
    </comment>
    <comment ref="AT48" authorId="0" shapeId="0" xr:uid="{00000000-0006-0000-0600-0000F3050000}">
      <text>
        <r>
          <rPr>
            <sz val="10"/>
            <color rgb="FF000000"/>
            <rFont val="Arial"/>
            <scheme val="minor"/>
          </rPr>
          <t xml:space="preserve">84405936
</t>
        </r>
      </text>
    </comment>
    <comment ref="AU48" authorId="0" shapeId="0" xr:uid="{00000000-0006-0000-0600-0000F4050000}">
      <text>
        <r>
          <rPr>
            <sz val="10"/>
            <color rgb="FF000000"/>
            <rFont val="Arial"/>
            <scheme val="minor"/>
          </rPr>
          <t>77068571</t>
        </r>
      </text>
    </comment>
    <comment ref="AX48" authorId="0" shapeId="0" xr:uid="{00000000-0006-0000-0600-0000F5050000}">
      <text>
        <r>
          <rPr>
            <sz val="10"/>
            <color rgb="FF000000"/>
            <rFont val="Arial"/>
            <scheme val="minor"/>
          </rPr>
          <t>86669445</t>
        </r>
      </text>
    </comment>
    <comment ref="AY48" authorId="0" shapeId="0" xr:uid="{00000000-0006-0000-0600-0000F6050000}">
      <text>
        <r>
          <rPr>
            <sz val="10"/>
            <color rgb="FF000000"/>
            <rFont val="Arial"/>
            <scheme val="minor"/>
          </rPr>
          <t xml:space="preserve">74367810
</t>
        </r>
      </text>
    </comment>
    <comment ref="AZ48" authorId="0" shapeId="0" xr:uid="{00000000-0006-0000-0600-0000F7050000}">
      <text>
        <r>
          <rPr>
            <sz val="10"/>
            <color rgb="FF000000"/>
            <rFont val="Arial"/>
            <scheme val="minor"/>
          </rPr>
          <t>84888151</t>
        </r>
      </text>
    </comment>
    <comment ref="BA48" authorId="0" shapeId="0" xr:uid="{00000000-0006-0000-0600-0000F8050000}">
      <text>
        <r>
          <rPr>
            <sz val="10"/>
            <color rgb="FF000000"/>
            <rFont val="Arial"/>
            <scheme val="minor"/>
          </rPr>
          <t>87506878</t>
        </r>
      </text>
    </comment>
    <comment ref="BB48" authorId="0" shapeId="0" xr:uid="{00000000-0006-0000-0600-0000F9050000}">
      <text>
        <r>
          <rPr>
            <sz val="10"/>
            <color rgb="FF000000"/>
            <rFont val="Arial"/>
            <scheme val="minor"/>
          </rPr>
          <t>86669445</t>
        </r>
      </text>
    </comment>
    <comment ref="BC48" authorId="0" shapeId="0" xr:uid="{00000000-0006-0000-0600-0000FA050000}">
      <text>
        <r>
          <rPr>
            <sz val="10"/>
            <color rgb="FF000000"/>
            <rFont val="Arial"/>
            <scheme val="minor"/>
          </rPr>
          <t>74367810</t>
        </r>
      </text>
    </comment>
    <comment ref="BD48" authorId="0" shapeId="0" xr:uid="{00000000-0006-0000-0600-0000FB050000}">
      <text>
        <r>
          <rPr>
            <sz val="10"/>
            <color rgb="FF000000"/>
            <rFont val="Arial"/>
            <scheme val="minor"/>
          </rPr>
          <t>85132499</t>
        </r>
      </text>
    </comment>
    <comment ref="BE48" authorId="0" shapeId="0" xr:uid="{00000000-0006-0000-0600-0000FC050000}">
      <text>
        <r>
          <rPr>
            <sz val="10"/>
            <color rgb="FF000000"/>
            <rFont val="Arial"/>
            <scheme val="minor"/>
          </rPr>
          <t>89341778</t>
        </r>
      </text>
    </comment>
    <comment ref="BF48" authorId="0" shapeId="0" xr:uid="{00000000-0006-0000-0600-0000FD050000}">
      <text>
        <r>
          <rPr>
            <sz val="10"/>
            <color rgb="FF000000"/>
            <rFont val="Arial"/>
            <scheme val="minor"/>
          </rPr>
          <t>89658989</t>
        </r>
      </text>
    </comment>
    <comment ref="BG48" authorId="0" shapeId="0" xr:uid="{00000000-0006-0000-0600-0000FE050000}">
      <text>
        <r>
          <rPr>
            <sz val="10"/>
            <color rgb="FF000000"/>
            <rFont val="Arial"/>
            <scheme val="minor"/>
          </rPr>
          <t>74367810</t>
        </r>
      </text>
    </comment>
    <comment ref="BH48" authorId="0" shapeId="0" xr:uid="{00000000-0006-0000-0600-0000FF050000}">
      <text>
        <r>
          <rPr>
            <sz val="10"/>
            <color rgb="FF000000"/>
            <rFont val="Arial"/>
            <scheme val="minor"/>
          </rPr>
          <t>85132499</t>
        </r>
      </text>
    </comment>
    <comment ref="BI48" authorId="0" shapeId="0" xr:uid="{00000000-0006-0000-0600-000000060000}">
      <text>
        <r>
          <rPr>
            <sz val="10"/>
            <color rgb="FF000000"/>
            <rFont val="Arial"/>
            <scheme val="minor"/>
          </rPr>
          <t>89933368</t>
        </r>
      </text>
    </comment>
    <comment ref="D49" authorId="0" shapeId="0" xr:uid="{00000000-0006-0000-0600-000001060000}">
      <text>
        <r>
          <rPr>
            <sz val="10"/>
            <color rgb="FF000000"/>
            <rFont val="Arial"/>
            <scheme val="minor"/>
          </rPr>
          <t>38498213</t>
        </r>
      </text>
    </comment>
    <comment ref="E49" authorId="0" shapeId="0" xr:uid="{00000000-0006-0000-0600-000002060000}">
      <text>
        <r>
          <rPr>
            <sz val="10"/>
            <color rgb="FF000000"/>
            <rFont val="Arial"/>
            <scheme val="minor"/>
          </rPr>
          <t>41210906</t>
        </r>
      </text>
    </comment>
    <comment ref="F49" authorId="0" shapeId="0" xr:uid="{00000000-0006-0000-0600-000003060000}">
      <text>
        <r>
          <rPr>
            <sz val="10"/>
            <color rgb="FF000000"/>
            <rFont val="Arial"/>
            <scheme val="minor"/>
          </rPr>
          <t>38604474</t>
        </r>
      </text>
    </comment>
    <comment ref="G49" authorId="0" shapeId="0" xr:uid="{00000000-0006-0000-0600-00000406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H49" authorId="0" shapeId="0" xr:uid="{00000000-0006-0000-0600-000005060000}">
      <text>
        <r>
          <rPr>
            <sz val="10"/>
            <color rgb="FF000000"/>
            <rFont val="Arial"/>
            <scheme val="minor"/>
          </rPr>
          <t xml:space="preserve">CONTRATO DE 12 MESES
</t>
        </r>
      </text>
    </comment>
    <comment ref="I49" authorId="0" shapeId="0" xr:uid="{00000000-0006-0000-0600-00000606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J49" authorId="0" shapeId="0" xr:uid="{00000000-0006-0000-0600-000007060000}">
      <text>
        <r>
          <rPr>
            <sz val="10"/>
            <color rgb="FF000000"/>
            <rFont val="Arial"/>
            <scheme val="minor"/>
          </rPr>
          <t>81392451</t>
        </r>
      </text>
    </comment>
    <comment ref="M49" authorId="0" shapeId="0" xr:uid="{00000000-0006-0000-0600-000008060000}">
      <text>
        <r>
          <rPr>
            <sz val="10"/>
            <color rgb="FF000000"/>
            <rFont val="Arial"/>
            <scheme val="minor"/>
          </rPr>
          <t>58459532</t>
        </r>
      </text>
    </comment>
    <comment ref="O49" authorId="0" shapeId="0" xr:uid="{00000000-0006-0000-0600-000009060000}">
      <text>
        <r>
          <rPr>
            <sz val="10"/>
            <color rgb="FF000000"/>
            <rFont val="Arial"/>
            <scheme val="minor"/>
          </rPr>
          <t>67261000</t>
        </r>
      </text>
    </comment>
    <comment ref="P49" authorId="0" shapeId="0" xr:uid="{00000000-0006-0000-0600-00000A060000}">
      <text>
        <r>
          <rPr>
            <sz val="10"/>
            <color rgb="FF000000"/>
            <rFont val="Arial"/>
            <scheme val="minor"/>
          </rPr>
          <t>69272642</t>
        </r>
      </text>
    </comment>
    <comment ref="Q49" authorId="0" shapeId="0" xr:uid="{00000000-0006-0000-0600-00000B060000}">
      <text>
        <r>
          <rPr>
            <sz val="10"/>
            <color rgb="FF000000"/>
            <rFont val="Arial"/>
            <scheme val="minor"/>
          </rPr>
          <t>69419840</t>
        </r>
      </text>
    </comment>
    <comment ref="R49" authorId="0" shapeId="0" xr:uid="{00000000-0006-0000-0600-00000C060000}">
      <text>
        <r>
          <rPr>
            <sz val="10"/>
            <color rgb="FF000000"/>
            <rFont val="Arial"/>
            <scheme val="minor"/>
          </rPr>
          <t>70063543</t>
        </r>
      </text>
    </comment>
    <comment ref="S49" authorId="0" shapeId="0" xr:uid="{00000000-0006-0000-0600-00000D060000}">
      <text>
        <r>
          <rPr>
            <sz val="10"/>
            <color rgb="FF000000"/>
            <rFont val="Arial"/>
            <scheme val="minor"/>
          </rPr>
          <t>67261000 - (R$135.040,13 serviços e R$ 65.854,96 para peças)</t>
        </r>
      </text>
    </comment>
    <comment ref="T49" authorId="0" shapeId="0" xr:uid="{00000000-0006-0000-0600-00000E060000}">
      <text>
        <r>
          <rPr>
            <sz val="10"/>
            <color rgb="FF000000"/>
            <rFont val="Arial"/>
            <scheme val="minor"/>
          </rPr>
          <t>69501099 (reforço de R$235.895,09) e 68068112 (anulação ce R$35.000,00)</t>
        </r>
      </text>
    </comment>
    <comment ref="U49" authorId="0" shapeId="0" xr:uid="{00000000-0006-0000-0600-00000F060000}">
      <text>
        <r>
          <rPr>
            <sz val="10"/>
            <color rgb="FF000000"/>
            <rFont val="Arial"/>
            <scheme val="minor"/>
          </rPr>
          <t>71458150</t>
        </r>
      </text>
    </comment>
    <comment ref="V49" authorId="0" shapeId="0" xr:uid="{00000000-0006-0000-0600-000010060000}">
      <text>
        <r>
          <rPr>
            <sz val="10"/>
            <color rgb="FF000000"/>
            <rFont val="Arial"/>
            <scheme val="minor"/>
          </rPr>
          <t>72329185</t>
        </r>
      </text>
    </comment>
    <comment ref="W49" authorId="0" shapeId="0" xr:uid="{00000000-0006-0000-0600-000011060000}">
      <text>
        <r>
          <rPr>
            <sz val="10"/>
            <color rgb="FF000000"/>
            <rFont val="Arial"/>
            <scheme val="minor"/>
          </rPr>
          <t>67261000</t>
        </r>
      </text>
    </comment>
    <comment ref="X49" authorId="0" shapeId="0" xr:uid="{00000000-0006-0000-0600-000012060000}">
      <text>
        <r>
          <rPr>
            <sz val="10"/>
            <color rgb="FF000000"/>
            <rFont val="Arial"/>
            <scheme val="minor"/>
          </rPr>
          <t>70264764 (reforço de empenho de março R$264,722,68) e 70361551 (anulação de R$50.000,00)</t>
        </r>
      </text>
    </comment>
    <comment ref="Y49" authorId="0" shapeId="0" xr:uid="{00000000-0006-0000-0600-000013060000}">
      <text>
        <r>
          <rPr>
            <sz val="10"/>
            <color rgb="FF000000"/>
            <rFont val="Arial"/>
            <scheme val="minor"/>
          </rPr>
          <t>PENDENTE - 72060166</t>
        </r>
      </text>
    </comment>
    <comment ref="Z49" authorId="0" shapeId="0" xr:uid="{00000000-0006-0000-0600-000014060000}">
      <text>
        <r>
          <rPr>
            <sz val="10"/>
            <color rgb="FF000000"/>
            <rFont val="Arial"/>
            <scheme val="minor"/>
          </rPr>
          <t>PENDENTE</t>
        </r>
      </text>
    </comment>
    <comment ref="AA49" authorId="0" shapeId="0" xr:uid="{00000000-0006-0000-0600-000015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B49" authorId="0" shapeId="0" xr:uid="{00000000-0006-0000-0600-000016060000}">
      <text>
        <r>
          <rPr>
            <sz val="10"/>
            <color rgb="FF000000"/>
            <rFont val="Arial"/>
            <scheme val="minor"/>
          </rPr>
          <t>72420602</t>
        </r>
      </text>
    </comment>
    <comment ref="AC49" authorId="0" shapeId="0" xr:uid="{00000000-0006-0000-0600-000017060000}">
      <text>
        <r>
          <rPr>
            <sz val="10"/>
            <color rgb="FF000000"/>
            <rFont val="Arial"/>
            <scheme val="minor"/>
          </rPr>
          <t>76706873</t>
        </r>
      </text>
    </comment>
    <comment ref="AD49" authorId="0" shapeId="0" xr:uid="{00000000-0006-0000-0600-000018060000}">
      <text>
        <r>
          <rPr>
            <sz val="10"/>
            <color rgb="FF000000"/>
            <rFont val="Arial"/>
            <scheme val="minor"/>
          </rPr>
          <t>77393367</t>
        </r>
      </text>
    </comment>
    <comment ref="AE49" authorId="0" shapeId="0" xr:uid="{00000000-0006-0000-0600-000019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F49" authorId="0" shapeId="0" xr:uid="{00000000-0006-0000-0600-00001A060000}">
      <text>
        <r>
          <rPr>
            <sz val="10"/>
            <color rgb="FF000000"/>
            <rFont val="Arial"/>
            <scheme val="minor"/>
          </rPr>
          <t>74078085 (anulação de R$303.049,87, devido a desc faperj) + 74078085 (empenho de R$168.187,76, FAPERJ)</t>
        </r>
      </text>
    </comment>
    <comment ref="AG49" authorId="0" shapeId="0" xr:uid="{00000000-0006-0000-0600-00001B060000}">
      <text>
        <r>
          <rPr>
            <sz val="10"/>
            <color rgb="FF000000"/>
            <rFont val="Arial"/>
            <scheme val="minor"/>
          </rPr>
          <t>78899976</t>
        </r>
      </text>
    </comment>
    <comment ref="AH49" authorId="0" shapeId="0" xr:uid="{00000000-0006-0000-0600-00001C060000}">
      <text>
        <r>
          <rPr>
            <sz val="10"/>
            <color rgb="FF000000"/>
            <rFont val="Arial"/>
            <scheme val="minor"/>
          </rPr>
          <t>79709658</t>
        </r>
      </text>
    </comment>
    <comment ref="AI49" authorId="0" shapeId="0" xr:uid="{00000000-0006-0000-0600-00001D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J49" authorId="0" shapeId="0" xr:uid="{00000000-0006-0000-0600-00001E060000}">
      <text>
        <r>
          <rPr>
            <sz val="10"/>
            <color rgb="FF000000"/>
            <rFont val="Arial"/>
            <scheme val="minor"/>
          </rPr>
          <t>76703270 e 76703045</t>
        </r>
      </text>
    </comment>
    <comment ref="AK49" authorId="0" shapeId="0" xr:uid="{00000000-0006-0000-0600-00001F060000}">
      <text>
        <r>
          <rPr>
            <sz val="10"/>
            <color rgb="FF000000"/>
            <rFont val="Arial"/>
            <scheme val="minor"/>
          </rPr>
          <t>81289810</t>
        </r>
      </text>
    </comment>
    <comment ref="AL49" authorId="0" shapeId="0" xr:uid="{00000000-0006-0000-0600-000020060000}">
      <text>
        <r>
          <rPr>
            <sz val="10"/>
            <color rgb="FF000000"/>
            <rFont val="Arial"/>
            <scheme val="minor"/>
          </rPr>
          <t>82081931 - 127.626,61 + 13.130,98 + 7.097,02</t>
        </r>
      </text>
    </comment>
    <comment ref="AM49" authorId="0" shapeId="0" xr:uid="{00000000-0006-0000-0600-000021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N49" authorId="0" shapeId="0" xr:uid="{00000000-0006-0000-0600-000022060000}">
      <text>
        <r>
          <rPr>
            <sz val="10"/>
            <color rgb="FF000000"/>
            <rFont val="Arial"/>
            <scheme val="minor"/>
          </rPr>
          <t>78683841</t>
        </r>
      </text>
    </comment>
    <comment ref="AO49" authorId="0" shapeId="0" xr:uid="{00000000-0006-0000-0600-000023060000}">
      <text>
        <r>
          <rPr>
            <sz val="10"/>
            <color rgb="FF000000"/>
            <rFont val="Arial"/>
            <scheme val="minor"/>
          </rPr>
          <t>83364237</t>
        </r>
      </text>
    </comment>
    <comment ref="AP49" authorId="0" shapeId="0" xr:uid="{00000000-0006-0000-0600-000024060000}">
      <text>
        <r>
          <rPr>
            <sz val="10"/>
            <color rgb="FF000000"/>
            <rFont val="Arial"/>
            <scheme val="minor"/>
          </rPr>
          <t>86628827</t>
        </r>
      </text>
    </comment>
    <comment ref="AQ49" authorId="0" shapeId="0" xr:uid="{00000000-0006-0000-0600-000025060000}">
      <text>
        <r>
          <rPr>
            <sz val="10"/>
            <color rgb="FF000000"/>
            <rFont val="Arial"/>
            <scheme val="minor"/>
          </rPr>
          <t>72429883</t>
        </r>
      </text>
    </comment>
    <comment ref="AR49" authorId="0" shapeId="0" xr:uid="{00000000-0006-0000-0600-000026060000}">
      <text>
        <r>
          <rPr>
            <sz val="10"/>
            <color rgb="FF000000"/>
            <rFont val="Arial"/>
            <scheme val="minor"/>
          </rPr>
          <t>80460880 - R$ 71.762,94
Anulação Parcial 82245530 -  R$ 71.762,94
Empenho Original 82246817 - R$ 71.762,94</t>
        </r>
      </text>
    </comment>
    <comment ref="AV49" authorId="0" shapeId="0" xr:uid="{00000000-0006-0000-0600-000027060000}">
      <text>
        <r>
          <rPr>
            <sz val="10"/>
            <color rgb="FF000000"/>
            <rFont val="Arial"/>
            <scheme val="minor"/>
          </rPr>
          <t xml:space="preserve">Empenho Original 82246817 </t>
        </r>
      </text>
    </comment>
    <comment ref="AW49" authorId="0" shapeId="0" xr:uid="{00000000-0006-0000-0600-000028060000}">
      <text>
        <r>
          <rPr>
            <sz val="10"/>
            <color rgb="FF000000"/>
            <rFont val="Arial"/>
            <scheme val="minor"/>
          </rPr>
          <t>88403332</t>
        </r>
      </text>
    </comment>
    <comment ref="AX49" authorId="0" shapeId="0" xr:uid="{00000000-0006-0000-0600-000029060000}">
      <text>
        <r>
          <rPr>
            <sz val="10"/>
            <color rgb="FF000000"/>
            <rFont val="Arial"/>
            <scheme val="minor"/>
          </rPr>
          <t>88897035
88896745
89116581</t>
        </r>
      </text>
    </comment>
    <comment ref="AZ49" authorId="0" shapeId="0" xr:uid="{00000000-0006-0000-0600-00002A060000}">
      <text>
        <r>
          <rPr>
            <sz val="10"/>
            <color rgb="FF000000"/>
            <rFont val="Arial"/>
            <scheme val="minor"/>
          </rPr>
          <t>Empenho Original 82246817
Reforço Repactuação 85114523</t>
        </r>
      </text>
    </comment>
    <comment ref="BA49" authorId="0" shapeId="0" xr:uid="{00000000-0006-0000-0600-00002B060000}">
      <text>
        <r>
          <rPr>
            <sz val="10"/>
            <color rgb="FF000000"/>
            <rFont val="Arial"/>
            <scheme val="minor"/>
          </rPr>
          <t>89120675
89426756</t>
        </r>
      </text>
    </comment>
    <comment ref="BB49" authorId="0" shapeId="0" xr:uid="{00000000-0006-0000-0600-00002C060000}">
      <text>
        <r>
          <rPr>
            <sz val="10"/>
            <color rgb="FF000000"/>
            <rFont val="Arial"/>
            <scheme val="minor"/>
          </rPr>
          <t>90057313
90059392 
90061784</t>
        </r>
      </text>
    </comment>
    <comment ref="BD49" authorId="0" shapeId="0" xr:uid="{00000000-0006-0000-0600-00002D060000}">
      <text>
        <r>
          <rPr>
            <sz val="10"/>
            <color rgb="FF000000"/>
            <rFont val="Arial"/>
            <scheme val="minor"/>
          </rPr>
          <t>Empenho Original 82246817</t>
        </r>
      </text>
    </comment>
    <comment ref="BE49" authorId="0" shapeId="0" xr:uid="{00000000-0006-0000-0600-00002E060000}">
      <text>
        <r>
          <rPr>
            <sz val="10"/>
            <color rgb="FF000000"/>
            <rFont val="Arial"/>
            <scheme val="minor"/>
          </rPr>
          <t>Repactuação - 86989487
140.643,14 - 90249420</t>
        </r>
      </text>
    </comment>
    <comment ref="BF49" authorId="0" shapeId="0" xr:uid="{00000000-0006-0000-0600-00002F060000}">
      <text>
        <r>
          <rPr>
            <sz val="10"/>
            <color rgb="FF000000"/>
            <rFont val="Arial"/>
            <scheme val="minor"/>
          </rPr>
          <t>Repactuação - 87362423 
140643,14 - Aguardando execução</t>
        </r>
      </text>
    </comment>
    <comment ref="BH49" authorId="0" shapeId="0" xr:uid="{00000000-0006-0000-0600-000030060000}">
      <text>
        <r>
          <rPr>
            <sz val="10"/>
            <color rgb="FF000000"/>
            <rFont val="Arial"/>
            <scheme val="minor"/>
          </rPr>
          <t>Empenho Original 82246817</t>
        </r>
      </text>
    </comment>
    <comment ref="BI49" authorId="0" shapeId="0" xr:uid="{00000000-0006-0000-0600-000031060000}">
      <text>
        <r>
          <rPr>
            <sz val="10"/>
            <color rgb="FF000000"/>
            <rFont val="Arial"/>
            <scheme val="minor"/>
          </rPr>
          <t>90250477</t>
        </r>
      </text>
    </comment>
    <comment ref="BJ49" authorId="0" shapeId="0" xr:uid="{00000000-0006-0000-0600-000032060000}">
      <text>
        <r>
          <rPr>
            <sz val="10"/>
            <color rgb="FF000000"/>
            <rFont val="Arial"/>
            <scheme val="minor"/>
          </rPr>
          <t>Aguardando OB</t>
        </r>
      </text>
    </comment>
  </commentList>
</comments>
</file>

<file path=xl/sharedStrings.xml><?xml version="1.0" encoding="utf-8"?>
<sst xmlns="http://schemas.openxmlformats.org/spreadsheetml/2006/main" count="3146" uniqueCount="941">
  <si>
    <t xml:space="preserve"> </t>
  </si>
  <si>
    <t xml:space="preserve">CONTROLE DE CONTRATOS SEPLAG - 2024 (SUBADM) </t>
  </si>
  <si>
    <t>EMPRESA</t>
  </si>
  <si>
    <t>PROCESSO</t>
  </si>
  <si>
    <t>OBJETO</t>
  </si>
  <si>
    <t>CONTRATO</t>
  </si>
  <si>
    <t>SIAFE</t>
  </si>
  <si>
    <t>DATA DE ASSINATURA</t>
  </si>
  <si>
    <t>DATA DA APRESENTAÇÃO DA PROPOSTA</t>
  </si>
  <si>
    <t>PUBLICAÇÃO DO CONTRATO</t>
  </si>
  <si>
    <t>TÉRMINO DO CONTRATO</t>
  </si>
  <si>
    <t>PRAZO PARA VENCIMENTO</t>
  </si>
  <si>
    <t>TERMO ADITIVO</t>
  </si>
  <si>
    <t>TIPO</t>
  </si>
  <si>
    <t>SITUAÇÃO</t>
  </si>
  <si>
    <t>VALOR GLOBAL DO CONTRATO</t>
  </si>
  <si>
    <t>VALOR PREVISTO NO PCA 2025</t>
  </si>
  <si>
    <t>ITENS PCA 2025</t>
  </si>
  <si>
    <t>Quantidade de Aditivos</t>
  </si>
  <si>
    <t>Último Período</t>
  </si>
  <si>
    <t>PROTOCOLO SIGFIS (E-TCE)</t>
  </si>
  <si>
    <t>AGUAS DO RIO 4 SPE S.A</t>
  </si>
  <si>
    <t>SEI-120001/012616/2021</t>
  </si>
  <si>
    <t>Fornecimento de ÁGUA</t>
  </si>
  <si>
    <t>Concessionaria</t>
  </si>
  <si>
    <t>ATIVO</t>
  </si>
  <si>
    <t>-</t>
  </si>
  <si>
    <t>ASSOCIAÇÃO NITEROIENSE DOS DEFICIENTES FISICOS</t>
  </si>
  <si>
    <t>SEI-120001/004597/2022</t>
  </si>
  <si>
    <t>Prestação de serviços contínuos de apoio administrativo nas áreas de RECEPÇÃO COPEIRAGEM E GARÇON, para atendimento das necessidades da Secretaria de Estado de Planejamento</t>
  </si>
  <si>
    <t>19/2022</t>
  </si>
  <si>
    <t>Serviço com Mão de Obra</t>
  </si>
  <si>
    <t>2026-2027</t>
  </si>
  <si>
    <t>BRS SP SUPRIMENTOS CORPORATIVOS AS</t>
  </si>
  <si>
    <t>SEI-120001/001607/2023</t>
  </si>
  <si>
    <t>Prestação de serviços continuados de outsourcing para OPERAÇÃO DE ALMOXARIFADO VIRTUAL, na forma do Termo de Referência e do instrumento convocatório.</t>
  </si>
  <si>
    <t>Material de Consumo</t>
  </si>
  <si>
    <t>2026-2028</t>
  </si>
  <si>
    <t>487018-8/2024</t>
  </si>
  <si>
    <t>CENTRO DE TECNOLOGIA DA INFORMAÇÃO E COMUNICAÇÃO DO ESTADO DO RIO DE JANEIRO - PRODERJ</t>
  </si>
  <si>
    <t>SEI-120001/008381/2021</t>
  </si>
  <si>
    <t>Prestação de serviços de HOSPEDAGEM DE SERVIDORES VIRTUAIS (VPS), para atender as necessidades de criação de infraestrutura de serviços de Web Server.</t>
  </si>
  <si>
    <t>TIC</t>
  </si>
  <si>
    <t>2027-2028</t>
  </si>
  <si>
    <t>CENTRO DE TECNOLOGIA DA INFORMAÇÃO E COMUNICAÇÃO DO ESTADO DO RIO DE JANEIRO - PRODERJ (ARMAZENAMENTO)</t>
  </si>
  <si>
    <t>SEI-120001/005542/2022</t>
  </si>
  <si>
    <t>Prestação de serviços de empresa especializada em ARMAZENAMENTO DE ARQUIVOS EM FORMATO DIGITAL - servidor de arquivo (Fileserver), contemplando gerenciamento através de Active Directory/Lightweight Directory Access Protocol (AD/LDPA)</t>
  </si>
  <si>
    <t>168336; 166959; 175552</t>
  </si>
  <si>
    <t>CENTRO DE TECNOLOGIA DA INFORMAÇÃO E COMUNICAÇÃO DO ESTADO DO RIO DE JANEIRO - PRODERJ (E-MAIL)</t>
  </si>
  <si>
    <t>SEI-120001/002331/2022</t>
  </si>
  <si>
    <t>Contratação de serviços de HOSPEDAGEM DE MANSAGERIA ELETRÔNICA  (E-MAIL), incluindo infraestrutura de hardware, software, armazenamento, backup dos dados, segurança e monitoramento</t>
  </si>
  <si>
    <t>CENTRO DE TECNOLOGIA DA INFORMAÇÃO E COMUNICAÇÃO DO ESTADO DO RIO DE JANEIRO - PRODERJ (HOSPEDAGEM)</t>
  </si>
  <si>
    <t>SEI-120001/014283/2020</t>
  </si>
  <si>
    <t>Prestação de serviços de solução de Tecnologia da Informação e comunicação – TIC, para HOSPEDAGEM DE SITES - ambiente de produção e homologação, compreendendo toda infraestrutura necessária para funcionamento do ambiente, de acordo com as especificações, na forma do Termo de Referência.</t>
  </si>
  <si>
    <t>CENTRO DE TECNOLOGIA DA INFORMAÇÃO E COMUNICAÇÃO DO ESTADO DO RIO DE JANEIRO - PRODERJ (SITE)</t>
  </si>
  <si>
    <t>SEI-120001/009995/2020</t>
  </si>
  <si>
    <t>Prestação de serviços de solução de Tecnologia da Informação e comunicação – TIC, para HOSPEDAGEM DE SITES - ambiente de produção e homologação, na forma do Termo de Referência.</t>
  </si>
  <si>
    <t>INATIVO</t>
  </si>
  <si>
    <t>CENTRO INTEGRADO EMPRESA-ESCOLA – CIEE</t>
  </si>
  <si>
    <t>SEI-120001/005696/2022</t>
  </si>
  <si>
    <t>Serviços de recrutamento, seleção e acompanhamento de ESTAGIÁRIOS</t>
  </si>
  <si>
    <t>22/2022</t>
  </si>
  <si>
    <t>Ensino</t>
  </si>
  <si>
    <t>SEI-120001/001197/2024</t>
  </si>
  <si>
    <t>2033-2034</t>
  </si>
  <si>
    <t>CLARO S/A (INTERNET P/ ED. ESTÁCIO) INFOVIA 05</t>
  </si>
  <si>
    <t>SEI-120001/000448/2022</t>
  </si>
  <si>
    <t>Comunicação de dados de longa distância (WAN), conexão internet para rede governo e serviços complementares de tecnologia da informação e comunicação - SEPLAG</t>
  </si>
  <si>
    <t>Telefonia e afins</t>
  </si>
  <si>
    <t>CLARO S/A (INTERNET P/ SEPLAG - ARQUIVO E DEPERJ) INFOVIA 24</t>
  </si>
  <si>
    <t>SEI-120001/003558/2021</t>
  </si>
  <si>
    <t>Comunicação de dados de longa distância (WAN), conexão INTERNET para rede governo e serviços complementares de tecnologia da informação e comunicação</t>
  </si>
  <si>
    <t>24/2021</t>
  </si>
  <si>
    <t>158112; 158120</t>
  </si>
  <si>
    <t>2025-2026</t>
  </si>
  <si>
    <t>CLARO S/A (TELEFONIA MÓVEL)</t>
  </si>
  <si>
    <t>SEI-120001/003343/2022</t>
  </si>
  <si>
    <t>Serviços de TELEFONIA MÓVEL (Serviço Móvel Pessoal - SMP) e de comunicação de dados (internet) móvel</t>
  </si>
  <si>
    <t xml:space="preserve">166650; 166651; 166652; </t>
  </si>
  <si>
    <t>471291-4/2022</t>
  </si>
  <si>
    <t>CS BRASIL FROTAS S.A</t>
  </si>
  <si>
    <t>SEI-120001/001930/2022</t>
  </si>
  <si>
    <t>Prestação de serviços de LOCAÇÃO DE VEÍCULOS</t>
  </si>
  <si>
    <t>16/2022</t>
  </si>
  <si>
    <t>Serviço/Frota</t>
  </si>
  <si>
    <t>148712; 157519; 148504; 148711; 148501; 172701; 172700; 162311</t>
  </si>
  <si>
    <t>516201-7/2023</t>
  </si>
  <si>
    <t xml:space="preserve">CS BRASIL FROTAS S.A (VEÍCULOS ESPECIAIS) </t>
  </si>
  <si>
    <t>SEI-120001/003891/2023</t>
  </si>
  <si>
    <t>Prestação de serviços de LOCAÇÃO DE VEÍCULOS ESPECIAIS, DE REPRESENTAÇÃO, DE ESCOLTA E DE SERVIÇO, na forma do Termo de Referência e do instrumento convocatório.</t>
  </si>
  <si>
    <t>16/2023</t>
  </si>
  <si>
    <t>DADY ILHA SOLUÇÕES
 INTEGRADAS EIRELI</t>
  </si>
  <si>
    <t>SEI-120001/004552/2022</t>
  </si>
  <si>
    <t>Solução continuada de IMPRESSÃO,
 cópia e digitalização corporativa - Estações Digitais de Serviço (EDS)</t>
  </si>
  <si>
    <t>15/2022</t>
  </si>
  <si>
    <t>164511; 164513;  164516; 164517</t>
  </si>
  <si>
    <t>542218-6/2022</t>
  </si>
  <si>
    <t>DEDETEC SERVIÇOS DE IMUNIZAÇÃO LTDA</t>
  </si>
  <si>
    <t>SEI-120001/009967/2020</t>
  </si>
  <si>
    <t>CONTROLE DE PRAGAS e vetores</t>
  </si>
  <si>
    <t>13/2022</t>
  </si>
  <si>
    <t>Manutenção</t>
  </si>
  <si>
    <t>DES SERVICOS EM ELEVADORES LTDA</t>
  </si>
  <si>
    <t>SEI-04/177/000603/2019</t>
  </si>
  <si>
    <t>Manutenção de ELEVADORES</t>
  </si>
  <si>
    <t>EMBRATEL TVSAT TELECOMUNICAÇÕES AS</t>
  </si>
  <si>
    <t>SEI-120001/003363/2023</t>
  </si>
  <si>
    <t>Prestação de serviços de adesão, captação, instalação e distribuição de pontos de sinais de TV POR ASSINATURA por demanda</t>
  </si>
  <si>
    <t>19/2023</t>
  </si>
  <si>
    <t>534300-9/2023</t>
  </si>
  <si>
    <t>EVERY TI TECNOLOGIA &amp; INOVAÇÃO LTDA</t>
  </si>
  <si>
    <t>SEI-120001/005472/2023</t>
  </si>
  <si>
    <t>Fornecimento de subscrição de software de apoio na adequação às obrigações da Lei Geral de Proteção de Dados Pessoais - LGPD, incluindo suporte técnico da solução por 12 meses, serviços de treinamento e consultoria</t>
  </si>
  <si>
    <t>\</t>
  </si>
  <si>
    <t>176272; 177603;  177604; 177605; 177644; 177646</t>
  </si>
  <si>
    <t>2028-2029</t>
  </si>
  <si>
    <t>474230-5/2024</t>
  </si>
  <si>
    <t>EXTREME DIGITAL CONSULTORIA E REPRESENTAÇÕES LTDA</t>
  </si>
  <si>
    <t>SEI-120001/001754/2024</t>
  </si>
  <si>
    <t>Contratação de empresa especializada na prestação de serviço de apoio à Governança de TIC, contemplando atendimento de demandas para consultoria tecnológica e sustentação da infraestrutura de tecnologia da informação e comunicação da Administração Pública, com ações proativas, preventivas, preditivas e corretivas, na forma do Termo de Referência, do instrumento convocatório e da Ata de Registro de Preços.</t>
  </si>
  <si>
    <t>17/092025</t>
  </si>
  <si>
    <t>AGUARDANDO ASSINATURA</t>
  </si>
  <si>
    <t>FENIXX SEGURANÇA E TRANSPORTE DE VALORES LTDA</t>
  </si>
  <si>
    <t>SEI-120001/003167/2023</t>
  </si>
  <si>
    <t>Prestação de serviços continuados de VIGILÂNCIA patrimonial armada e desarmada, na forma do Termo de Referência e do instrumento convocatório.</t>
  </si>
  <si>
    <t>15/2023</t>
  </si>
  <si>
    <t>165715; 165716;  165720</t>
  </si>
  <si>
    <t>486551-3/2024</t>
  </si>
  <si>
    <t>FUNDAÇÃO INSTITUTO DE PESQUISAS ECONÔMICAS FIPE</t>
  </si>
  <si>
    <t>SEI-120001/007618/2022</t>
  </si>
  <si>
    <t>Prestação de serviço técnico especializado para a implantação de procedimentos visando a contratação e gestão dos principais serviços terceirizados no Governo do Estado do Rio de Janeiro (FIPE)</t>
  </si>
  <si>
    <t>23/2022</t>
  </si>
  <si>
    <t>produção intelectual</t>
  </si>
  <si>
    <t>438085-6/2023</t>
  </si>
  <si>
    <t>GAPPO – ELEVADORES, PROJETOS, CONSULTORIA TÉCNICA LTDA</t>
  </si>
  <si>
    <t>SEI-120001/003857/2024</t>
  </si>
  <si>
    <t>prestação de serviços de assessoria técnica em engenharia mecânica, comprovadamente em modernização de elevadores, para prestação de serviços de elaboração de documentos técnicos para fase preparatória e análise de propostas de processo de modernização total de elevadores do Edifício Estácio de Sá</t>
  </si>
  <si>
    <t>Consultória</t>
  </si>
  <si>
    <t>2029-2030</t>
  </si>
  <si>
    <t>GREEN CARD S/A</t>
  </si>
  <si>
    <t>SEI-120001/011839/2022</t>
  </si>
  <si>
    <t>Prestação de serviços de Contratação de empresa especializada na prestação de serviços de implementação, gerenciamento e administração da concessão de AUXÍLIO ALIMENTAÇÃO e/ou refeição</t>
  </si>
  <si>
    <t>Benefícios</t>
  </si>
  <si>
    <t>HADDAD RENT A CAR LOCADORA LTDA</t>
  </si>
  <si>
    <t>SEI-120001/010297/2022</t>
  </si>
  <si>
    <t>prestação de serviços de LOCAÇÃO DE 01 (um) VEÍCULO ESPECIAL, DE REPRESENTAÇÃO, DE ESCOLTA E DE SERVIÇO, na forma do item 3 da Ata de Registro de Preços nº003/2022 e demais informações do Termo de Referência.</t>
  </si>
  <si>
    <t>467103-3/2023</t>
  </si>
  <si>
    <t>IMPRENSA OFICIAL DO ESTADO DO RIO DE JANEIRO - IOERJ</t>
  </si>
  <si>
    <t>SEI-120001/005054/2023</t>
  </si>
  <si>
    <t>Contratação de serviços de GESTÃO DE DOCUMENTOS</t>
  </si>
  <si>
    <t>23/2023</t>
  </si>
  <si>
    <t>Serviço</t>
  </si>
  <si>
    <t>570410-0/2023</t>
  </si>
  <si>
    <t>J G M MOREIRA JUNIOR 3 COMÉRCIO E SERVIÇOS</t>
  </si>
  <si>
    <t>SEI-120001/017120/2020</t>
  </si>
  <si>
    <t>Prestação de serviços de operação, MANUTENÇÃO PREVENTIVA, corretiva, emergencial e assistência técnica de sistemas de refrigeração 24 horas</t>
  </si>
  <si>
    <t>18/2022</t>
  </si>
  <si>
    <t>LESTE &amp; SUDESTE SERVIÇOS GERAIS LTDA</t>
  </si>
  <si>
    <t>SEI-12/001/031294/2019</t>
  </si>
  <si>
    <t>PRESTAÇÃO DE SERVIÇO DE LIMPEZA E CONSERVAÇÃO</t>
  </si>
  <si>
    <t>17/2020</t>
  </si>
  <si>
    <t>SEI-120001/002017/2023</t>
  </si>
  <si>
    <t>99055; 99056; 99065; 110206; 160145; 168174; 184706; 184707; 184708</t>
  </si>
  <si>
    <t>2026-2029</t>
  </si>
  <si>
    <t>440043-6/2024</t>
  </si>
  <si>
    <t>LIGHT SERVICOS DE ELETRICIDADE S/A</t>
  </si>
  <si>
    <t>SEI-120001/006796/2022</t>
  </si>
  <si>
    <t>Fornecimento de ENERGIA ELÉTRICA</t>
  </si>
  <si>
    <t>LIZ SERVIÇOS ONLINE LTDA</t>
  </si>
  <si>
    <t>SEI-120001/002684/2022</t>
  </si>
  <si>
    <t>Empresa especializada na prestação continuada de serviços administrativos de formatação, consolidação e difusão dos DECRETOS ESTADUAIS através de ferramenta própria (Pessoa Jurídica)</t>
  </si>
  <si>
    <t>25/2022</t>
  </si>
  <si>
    <t>400849-8/2023</t>
  </si>
  <si>
    <t>MANU - QUALITY</t>
  </si>
  <si>
    <t>SEI-120001/001896/2023</t>
  </si>
  <si>
    <t>Empresa especializada no ramo da engenharia para a execução de serviços de recuperação e reforma de fachada da sede</t>
  </si>
  <si>
    <t>21/2023</t>
  </si>
  <si>
    <t>549059-9/2023</t>
  </si>
  <si>
    <t>MAPFRE SEGUROS GERAIS S/A</t>
  </si>
  <si>
    <t>SEI-120001/001016/2022</t>
  </si>
  <si>
    <t>Contratação seguro predial Erasmo Braga e Depósito Público</t>
  </si>
  <si>
    <t>440546-8/2024</t>
  </si>
  <si>
    <t>NP TECNOLOGIA E GESTAO DE DADOS LTDA</t>
  </si>
  <si>
    <t>SEI-120001/001060/2021</t>
  </si>
  <si>
    <t>FORNECIMENTO DE SENHA DE BANCO DE PREÇOS</t>
  </si>
  <si>
    <t>486189-2/2022</t>
  </si>
  <si>
    <t>NTSEC SOLUÇÕES EM TELEINFORMÁTICA LTDA</t>
  </si>
  <si>
    <t>SEI-120001/000835/2024</t>
  </si>
  <si>
    <t>Fornecimento de solução de segurança para proteção de dispositivos finais (antivirus)</t>
  </si>
  <si>
    <t>181940; 181946; 181952</t>
  </si>
  <si>
    <t>2027-2029</t>
  </si>
  <si>
    <t>476809-6/2024</t>
  </si>
  <si>
    <t>OI S.A</t>
  </si>
  <si>
    <t>SEI-120001/010038/2022</t>
  </si>
  <si>
    <t>Prestação de serviço telefônico fixo comutado - STFC (fixo-fixo e fixo-móvel) conforme Ata de Registro de Preços nº0015/2022.</t>
  </si>
  <si>
    <t>147496;  147497; 147501; 147508; 166761; 166770</t>
  </si>
  <si>
    <t>SALESTECH SOLUÇÕES EM TI LTDA</t>
  </si>
  <si>
    <t>SEI-120001/004142/2023</t>
  </si>
  <si>
    <t>Aquisição de equipamentos de áudio e vídeo, com
serviço de instalação</t>
  </si>
  <si>
    <t>439529-1/2024</t>
  </si>
  <si>
    <t>SERMACOL COMÉRCIO E SERVIÇOS LTDA</t>
  </si>
  <si>
    <t>SEI-120001/001738/2023</t>
  </si>
  <si>
    <t>Prevenção e combate a incêndio, evacuação de área e prestação de primeiros-socorros para proteção à vida e ao patrimônio, por meio de Bombeiro Profissional Civil - BPC (Brigada de Incêndio) 24h</t>
  </si>
  <si>
    <t>20/2023</t>
  </si>
  <si>
    <t>169131; 180800; 180801; 180802</t>
  </si>
  <si>
    <t>534332-2/2023</t>
  </si>
  <si>
    <t>SERPRO</t>
  </si>
  <si>
    <t>SEI-120001/006929/2021</t>
  </si>
  <si>
    <t>SIASG / Comprasnet do Governo Federal</t>
  </si>
  <si>
    <t>16/2021</t>
  </si>
  <si>
    <t>472495-7/2021</t>
  </si>
  <si>
    <t>TECNO</t>
  </si>
  <si>
    <t>SEI-120001/001796/2023</t>
  </si>
  <si>
    <t>A aquisilçai e instalação de Condensadoras 172000 btu Mod. RUM 1808TES de Ar Condicionado LG Multi VS, novos, com instalação</t>
  </si>
  <si>
    <t>22/2023</t>
  </si>
  <si>
    <t>566598-8/2023</t>
  </si>
  <si>
    <t>TRIVALE INSTITUIÇÃO DE PAGAMENTO LTDA</t>
  </si>
  <si>
    <t>SEI-120001/009617/2022</t>
  </si>
  <si>
    <t>Prestação de serviços de GESTÃO DE ABASTECIMENTO E FORNECIMENTO DE COMBUSTÍVEIS, na forma do Termo de Referência e do instrumento convocatório.</t>
  </si>
  <si>
    <t>121406; 121407;  121408</t>
  </si>
  <si>
    <t>2025-2028</t>
  </si>
  <si>
    <t>VEGA TECNOLOGIA EM SEGURANÇA LTDA</t>
  </si>
  <si>
    <t>SEI-120001/006060/2022</t>
  </si>
  <si>
    <t>Aquisição, instalação, ativação e manutenção preventiva e corretiva, de novo Sistema de Monitoramento de acesso através de catracas com biometria e leitor de cartões de aproximação, na forma do Termo de Referência.</t>
  </si>
  <si>
    <t>17/2023</t>
  </si>
  <si>
    <t xml:space="preserve">70319; 135954;  161935; </t>
  </si>
  <si>
    <t>WEBTRIP AGÊNCIA DE VIAGENS E TURISMO EIRELI</t>
  </si>
  <si>
    <t>SEI-120001/001029/2022</t>
  </si>
  <si>
    <t>Prestação de serviços de agência de viagens</t>
  </si>
  <si>
    <t>Passagens aéreas</t>
  </si>
  <si>
    <t>SEI-120001/000800/2024</t>
  </si>
  <si>
    <t>WV 10 CONSULTORIA E PRESTACAO DE SERVICOS LTDA</t>
  </si>
  <si>
    <t>SEI-120001/013473/2020</t>
  </si>
  <si>
    <t>Manutenção predial preventiva e corretiva</t>
  </si>
  <si>
    <t>17/2022</t>
  </si>
  <si>
    <t>SALDO DO EMPENHO</t>
  </si>
  <si>
    <t>VALOR DO CONTRATO</t>
  </si>
  <si>
    <t>PARCELA MENSAL</t>
  </si>
  <si>
    <t>VALOR ULTIMO T.A</t>
  </si>
  <si>
    <t>PREVISÃO EMP JAN</t>
  </si>
  <si>
    <t>REFORÇO DE EMPENHO JAN</t>
  </si>
  <si>
    <t>LIQUIDADO DE JAN 2025</t>
  </si>
  <si>
    <t>EXECUTADO DE JAN 2025</t>
  </si>
  <si>
    <t>PREVISÃO EMP FEV</t>
  </si>
  <si>
    <t>REFORÇO DE EMPENHO FEV</t>
  </si>
  <si>
    <t>LIQUIDADO DE FEV 2025</t>
  </si>
  <si>
    <t>EXECUTADO EM FEVEREIRO 2025</t>
  </si>
  <si>
    <t>PREVISÃO EMP MAR</t>
  </si>
  <si>
    <t>REFORÇO DE MAR 2025</t>
  </si>
  <si>
    <t>LIQUIDADO DE MAR 2025</t>
  </si>
  <si>
    <t>EXECUTADO EM MARÇO 2025</t>
  </si>
  <si>
    <t>PREVISÃO EMP ABR</t>
  </si>
  <si>
    <t>REFORÇADO ABR 2025</t>
  </si>
  <si>
    <t>LIQUIDADO DE ABR 2025</t>
  </si>
  <si>
    <t>EXECUTADO EM ABRIL 2025</t>
  </si>
  <si>
    <t>PREVISÃO EMP MAI</t>
  </si>
  <si>
    <t>REFORÇADO MAI 2025</t>
  </si>
  <si>
    <t>LIQUIDADO DE MAI 2025</t>
  </si>
  <si>
    <t>EXECUTADO EM MAIO 2025</t>
  </si>
  <si>
    <t>PREVISÃO EMP JUN</t>
  </si>
  <si>
    <t>REFORÇADO JUN 2025</t>
  </si>
  <si>
    <t>LIQUIDADO DE JUN 2025</t>
  </si>
  <si>
    <t>EXECUTADO EM JUNHO 2025</t>
  </si>
  <si>
    <t xml:space="preserve">PREVISÃO EMP JUL </t>
  </si>
  <si>
    <t>REFORÇADO JUL 2025</t>
  </si>
  <si>
    <t>LIQUIDADO DE JUL 2025</t>
  </si>
  <si>
    <t>EXECUTADO EM JULHO 2025</t>
  </si>
  <si>
    <t>PREVISÃO EMP AGO</t>
  </si>
  <si>
    <t>REFORÇADO AGO 2025</t>
  </si>
  <si>
    <t>LIQUIDADO AGO 2025</t>
  </si>
  <si>
    <t>EXECUTADO EM AGOSTO 2025</t>
  </si>
  <si>
    <t>PREVISÃO EMP SET</t>
  </si>
  <si>
    <t>REFORÇADO SET 2025</t>
  </si>
  <si>
    <t>LIQUIDADO SET 2025</t>
  </si>
  <si>
    <t>EXECUTADO EM SETEMBRO 2025</t>
  </si>
  <si>
    <t>PREVISÃO EMP OUT</t>
  </si>
  <si>
    <t>REFORÇADO OUT 2025</t>
  </si>
  <si>
    <t>LIQUIDADO OUT 2025</t>
  </si>
  <si>
    <t>EXECUTADO EM OUT 2025</t>
  </si>
  <si>
    <t>PREVISÃO EMP NOV</t>
  </si>
  <si>
    <t>REFORÇADO NOV 2025</t>
  </si>
  <si>
    <t>LIQUIDADO NOV 2025</t>
  </si>
  <si>
    <t>EXECUTADO EM NOV 2025</t>
  </si>
  <si>
    <t>PREVISÃO EMP DEZ</t>
  </si>
  <si>
    <t>REFORÇADO DEZ 2025</t>
  </si>
  <si>
    <t>LIQUIDADO EM DEZ 2025</t>
  </si>
  <si>
    <t>EXECUTADO EM DEZEMBRO 2025</t>
  </si>
  <si>
    <t>Valor do Reajuste</t>
  </si>
  <si>
    <t>R$ 30.000,00</t>
  </si>
  <si>
    <t>R$ 40.581,70</t>
  </si>
  <si>
    <t>R$ 15.000,00</t>
  </si>
  <si>
    <t>R$ 13.496,75</t>
  </si>
  <si>
    <t>R$ 3.456,35</t>
  </si>
  <si>
    <t>R$ 6.083,50</t>
  </si>
  <si>
    <t>R$ 6.286,28</t>
  </si>
  <si>
    <t>R$ 21.993,83</t>
  </si>
  <si>
    <t>R$ 1.185,00 + R$ 1.241,38</t>
  </si>
  <si>
    <t>R$ 2.482,77</t>
  </si>
  <si>
    <t>R$ 3.369.526,53</t>
  </si>
  <si>
    <t>R$ 141.775,31</t>
  </si>
  <si>
    <t>R$ 147.103,57</t>
  </si>
  <si>
    <t>CRONOGRAMA</t>
  </si>
  <si>
    <t>R$ 11285,81</t>
  </si>
  <si>
    <t>J G M MOREIRA JUNIOR 3 COMÉRCIO E SERVIÇOS (2- AQUISIÇÃO DE PEÇAS)</t>
  </si>
  <si>
    <t>SOB DEMANDA</t>
  </si>
  <si>
    <t>J G M MOREIRA JUNIOR 3 COMÉRCIO E SERVIÇOS (1 - SERVIÇO DE MANUTENÇÃO)</t>
  </si>
  <si>
    <t>R$ 48.423,12</t>
  </si>
  <si>
    <t>R$ 396.416,38</t>
  </si>
  <si>
    <t>R$ 172.479,08</t>
  </si>
  <si>
    <t>R$ 0,00</t>
  </si>
  <si>
    <t>R$ 9.260,55</t>
  </si>
  <si>
    <t>TECNO TEMP COMÉRCIO INSTALAÇÃO E MANUTENÇÃO LTDA</t>
  </si>
  <si>
    <t>R$ 61125,18 + R$ 7.741,94</t>
  </si>
  <si>
    <t>WV 10 CONSULTORIA E PRESTACAO DE SERVICOS LTDA (SERIVÇO COM MÃO DE OBRA)</t>
  </si>
  <si>
    <t>w</t>
  </si>
  <si>
    <t>ÚLTIMO AJUSTE</t>
  </si>
  <si>
    <t>TOTAL EXECUTADO EM 2023</t>
  </si>
  <si>
    <t>MED/MES EXECUT. 2023</t>
  </si>
  <si>
    <t>EXECUTADO EM 2024</t>
  </si>
  <si>
    <t>EMPENHO JANEIRO (ORIGINAL)</t>
  </si>
  <si>
    <t>LIQUIDADO DE JAN 2024</t>
  </si>
  <si>
    <t>EXECUTADO DE JAN 2024</t>
  </si>
  <si>
    <t>LIQUIDADO DE FEV 2024</t>
  </si>
  <si>
    <t>EXECUTADO EM FEVEREIRO 2024</t>
  </si>
  <si>
    <t>REFORÇO DE MAR 2024</t>
  </si>
  <si>
    <t>LIQUIDADO DE MAR 2024</t>
  </si>
  <si>
    <t>EXECUTADO EM MARÇO 2024</t>
  </si>
  <si>
    <t>REFORÇADO ABR 2024</t>
  </si>
  <si>
    <t>LIQUIDADO DE ABR 2024</t>
  </si>
  <si>
    <t>EXECUTADO EM ABRIL 2024</t>
  </si>
  <si>
    <t>REFORÇADO MAI 2024</t>
  </si>
  <si>
    <t>LIQUIDADO DE MAI 2024</t>
  </si>
  <si>
    <t>EXECUTADO EM MAIO 2024</t>
  </si>
  <si>
    <t>REFORÇADO JUN 2024</t>
  </si>
  <si>
    <t>LIQUIDADO DE JUN 2024</t>
  </si>
  <si>
    <t>EXECUTADO EM JUNHO 2024</t>
  </si>
  <si>
    <t>PREVISÃO EMP JUL 2024</t>
  </si>
  <si>
    <t>REFORÇADO JUL 2024</t>
  </si>
  <si>
    <t>LIQUIDADO DE JUL 2024</t>
  </si>
  <si>
    <t>EXECUTADO EM JULHO 2024</t>
  </si>
  <si>
    <t>REFORÇADO AGO 2024</t>
  </si>
  <si>
    <t>LIQUIDADO AGO 2024</t>
  </si>
  <si>
    <t>EXECUTADO EM AGOSTO 2024</t>
  </si>
  <si>
    <t>REFORÇADO SET 2024</t>
  </si>
  <si>
    <t>LIQUIDADO SET 2024</t>
  </si>
  <si>
    <t>EXECUTADO EM SETEMBRO 2024</t>
  </si>
  <si>
    <t>REFORÇADO OUT 2024</t>
  </si>
  <si>
    <t>LIQUIDADO OUT 2024</t>
  </si>
  <si>
    <t>EXECUTADO EM OUTUBRO 2024</t>
  </si>
  <si>
    <t>REFORÇADO NOV</t>
  </si>
  <si>
    <t>LIQUIDADO</t>
  </si>
  <si>
    <t>EXECUTADO EM NOVEMBRO 2024</t>
  </si>
  <si>
    <t>REFORÇADO</t>
  </si>
  <si>
    <t>EXECUTADO EM DEZEMBRO 2024</t>
  </si>
  <si>
    <t>ANULAÇÃO PARCIAL DE EMPENHO (FINAL EXERC.)</t>
  </si>
  <si>
    <t>Mês do Reajuste</t>
  </si>
  <si>
    <t>PREVISÃO DE EMPENHO PARA 24</t>
  </si>
  <si>
    <t>OBS</t>
  </si>
  <si>
    <t xml:space="preserve">R$ 26.428,90        </t>
  </si>
  <si>
    <t>R$ 56.544,34</t>
  </si>
  <si>
    <t>R$ 4.870,64</t>
  </si>
  <si>
    <t>R$ 7.342,22</t>
  </si>
  <si>
    <t>Abril</t>
  </si>
  <si>
    <t>POR ENTREGA</t>
  </si>
  <si>
    <t>R$ 10.800,00</t>
  </si>
  <si>
    <t>R$ 42.432,33</t>
  </si>
  <si>
    <t>LIZ</t>
  </si>
  <si>
    <t>MAR E FIRE EQUIPAMENTOS E PROTEÇÃO CONTRA INCÊNDIO LTDA.</t>
  </si>
  <si>
    <t>SEI-120001/009348/2022</t>
  </si>
  <si>
    <t>13/2023</t>
  </si>
  <si>
    <t>Outubro</t>
  </si>
  <si>
    <t>Ganhou par</t>
  </si>
  <si>
    <t>R$ 14.518,26</t>
  </si>
  <si>
    <t>R$ 16.557,78</t>
  </si>
  <si>
    <t>R$ 4.055,00</t>
  </si>
  <si>
    <t>andré</t>
  </si>
  <si>
    <t>isabela</t>
  </si>
  <si>
    <t>eidvan</t>
  </si>
  <si>
    <t>janaina</t>
  </si>
  <si>
    <t>emily</t>
  </si>
  <si>
    <t>vitor</t>
  </si>
  <si>
    <t>marisa</t>
  </si>
  <si>
    <t>bianca</t>
  </si>
  <si>
    <t>Processo Gerir e Fiscalizar</t>
  </si>
  <si>
    <t>Preposto</t>
  </si>
  <si>
    <t>Contatos do Preposto</t>
  </si>
  <si>
    <t>Gestor</t>
  </si>
  <si>
    <t>Gestor Substituto</t>
  </si>
  <si>
    <t>Fiscais Administrativos</t>
  </si>
  <si>
    <t>Fiscais Técnicos</t>
  </si>
  <si>
    <t>Telefones dos Fiscais Técnicos</t>
  </si>
  <si>
    <t>E-mail dos Fiscais Técnicos</t>
  </si>
  <si>
    <t>Observação</t>
  </si>
  <si>
    <t>ÁGUAS DO RIO</t>
  </si>
  <si>
    <t>SEI-120001/001404/2022</t>
  </si>
  <si>
    <t>Sthefany Silva</t>
  </si>
  <si>
    <t>3210-7654 / 98765-4321</t>
  </si>
  <si>
    <t>Marisa de Jesus Sande Pires - ID 5095159-9</t>
  </si>
  <si>
    <t>Isabella Victória Chaves da Silva, ID 5098623-6</t>
  </si>
  <si>
    <t>Adriana Pereira Furtado, ID 5089312-2</t>
  </si>
  <si>
    <t>Eric Silva -  ID Funcional n.º: 5158395-0-SUBADM</t>
  </si>
  <si>
    <t>2332-7049</t>
  </si>
  <si>
    <t>jonathan.santiago</t>
  </si>
  <si>
    <t>Flávio Leonardo Silva Rosa - ID 5147250-3 - DPE/RJ;</t>
  </si>
  <si>
    <t>2332-6993</t>
  </si>
  <si>
    <t>jose.martinez</t>
  </si>
  <si>
    <t>sthefany.silva@aguasdorio.com.br</t>
  </si>
  <si>
    <t>Jonathan Floriano Santiago - ID Funcional 51472430-1 -SUBADM;</t>
  </si>
  <si>
    <t>alima</t>
  </si>
  <si>
    <t>José Lucas de Carvalho Martinez - ID Funcional 5149789-1-SUBADM;</t>
  </si>
  <si>
    <t>2333-1854</t>
  </si>
  <si>
    <t>luiz.machado</t>
  </si>
  <si>
    <t>Júlio Cesar Moreira Albuquerque - ID 1913085-6 - DPE/RJ;</t>
  </si>
  <si>
    <t>Luiz Carlos Mendes Prata - ID 19113096-1 - DPE/RJ.</t>
  </si>
  <si>
    <t>Luiz Victor de Souza Machado - ID Funcional 5146639-2-SUBADM; e</t>
  </si>
  <si>
    <t>Patrícia Daniele Ribeiro - ID 4343318-9 - DPE/RJ;</t>
  </si>
  <si>
    <t>ASSOCIAÇÃO NITEROIENSE DE DEF FISICOS - ANDEF</t>
  </si>
  <si>
    <t>SEI-120001/008509/2022</t>
  </si>
  <si>
    <t>Alexandre Rodrigues</t>
  </si>
  <si>
    <t>alexandre@andef.org.br</t>
  </si>
  <si>
    <t>Janaina Oliveira Neves Harabedian - ID 5101199-1</t>
  </si>
  <si>
    <t>Vitor Corrêa Sequeira Tavares - ID 5088109-4</t>
  </si>
  <si>
    <t>André Mauro de Araujo - ID 5133404-6;</t>
  </si>
  <si>
    <t>2333-1801</t>
  </si>
  <si>
    <t>ecilia.barboza</t>
  </si>
  <si>
    <t>Encerrar processo de pagamento de dez/23; Inserir nova portaria de gestão e fiscalização no processo de gerir e fiscalizar; acompanhar fiscalização técnica</t>
  </si>
  <si>
    <t xml:space="preserve">Bruno Teixeira Sampaio - ID 5034576-1; </t>
  </si>
  <si>
    <t>marcelo.rodrigues</t>
  </si>
  <si>
    <t xml:space="preserve">Gabriel Bandeira da Silva - ID 5030721-5.        </t>
  </si>
  <si>
    <t>2333-1812</t>
  </si>
  <si>
    <t>dsarita</t>
  </si>
  <si>
    <t>BRS SUPRIMENTOS</t>
  </si>
  <si>
    <t>SEI-120001/003248/2023</t>
  </si>
  <si>
    <t>Grazieli Zampieron</t>
  </si>
  <si>
    <t>grazieli.zampieron@brsupply.com.br</t>
  </si>
  <si>
    <t>Edivan Batista dos Santos, ID 4320179-2</t>
  </si>
  <si>
    <t>Cristiane Weber Neves - ID 4219337-0;</t>
  </si>
  <si>
    <t>Rosane da Costa Rodrigues Pereira - ID 5135301-6;</t>
  </si>
  <si>
    <t>2333-3335</t>
  </si>
  <si>
    <t>cristiane.neves</t>
  </si>
  <si>
    <t>Virgilio Rodrigues de Carvalho - ID 5143290-0; e</t>
  </si>
  <si>
    <t>William Cabral Jesus de Oliveira, ID. Funcional nº 5154172-6.</t>
  </si>
  <si>
    <t>gabriel.maia</t>
  </si>
  <si>
    <t>SEI-120001/003780/2024</t>
  </si>
  <si>
    <t>Rejane Campelo de Oliveira Barroso</t>
  </si>
  <si>
    <t>rejanec@cieerj.org.br</t>
  </si>
  <si>
    <t>Leonam Guimarães Nogueira - ID Funcional n.º 5029526-8;</t>
  </si>
  <si>
    <t>2333-3343</t>
  </si>
  <si>
    <t>lnogueira</t>
  </si>
  <si>
    <t xml:space="preserve">Lucas Noan Franco Motta Benedito - ID Funcional n.º 5111556-5; </t>
  </si>
  <si>
    <t>2333-3348</t>
  </si>
  <si>
    <t>maria.silva</t>
  </si>
  <si>
    <t>Maria Luiza Silva - ID Funcional n.º 5119812-6</t>
  </si>
  <si>
    <t>lnfmotta</t>
  </si>
  <si>
    <t>CLARO S/A (INTERNET P/ ED. ESTÁCIO)</t>
  </si>
  <si>
    <t>SEI-120001/002920/2022</t>
  </si>
  <si>
    <t>Bruno Castro Souza</t>
  </si>
  <si>
    <t>bruno.castrosouza@embratel.com.br</t>
  </si>
  <si>
    <t>André Luiz Pessino - ID Funcional: 570217-8</t>
  </si>
  <si>
    <t>2333-1701</t>
  </si>
  <si>
    <t>eron.cerqueira</t>
  </si>
  <si>
    <t>Eronilson Cerqueira de Jesus - ID Funcional: 4321296-4;</t>
  </si>
  <si>
    <t>2333-3352</t>
  </si>
  <si>
    <t>alpss</t>
  </si>
  <si>
    <t>Gabriel Bandeira da Silva - ID Funcional: 5030721-5; e</t>
  </si>
  <si>
    <t>gabriel.silva</t>
  </si>
  <si>
    <t>CLARO S/A (INTERNET P/ SEPLAG - ARQUIVO E DEPERJ)</t>
  </si>
  <si>
    <t>SEI-120001/015126/2021</t>
  </si>
  <si>
    <t xml:space="preserve">Gabriel Bandeira da Silva - ID Funcional: 5030721-5; </t>
  </si>
  <si>
    <t>SEI-120001/006653/2022</t>
  </si>
  <si>
    <t>Andrea Assis de Brito Gonçalves - ID Funcional 5100264-7;</t>
  </si>
  <si>
    <t>2333-3400</t>
  </si>
  <si>
    <t>abrito</t>
  </si>
  <si>
    <t xml:space="preserve">Carlos Alberto Gomes dos Santos - ID Funcional 4362237-2; </t>
  </si>
  <si>
    <t>2333-1912</t>
  </si>
  <si>
    <t>Flavio Fernandes Novaes - ID Funcional 5148856-6.</t>
  </si>
  <si>
    <t>2333-3351</t>
  </si>
  <si>
    <t>rccdsantos</t>
  </si>
  <si>
    <t>Rita de Cássia Campos Dias Santos - ID Funcional 4270986;</t>
  </si>
  <si>
    <t>2333-1822</t>
  </si>
  <si>
    <t>andre.pereira</t>
  </si>
  <si>
    <t>CS BRASIL FROTAS LTDA</t>
  </si>
  <si>
    <t>SEI-120001/007389/2022; SEI-120001/011210/2022; SEI-120001/011184/2022</t>
  </si>
  <si>
    <t>Myllena De Almeida Silva</t>
  </si>
  <si>
    <t>Luciana Silva Bastista, ID 5099436-0</t>
  </si>
  <si>
    <t>Cristiane Weber Neves - ID 4219337-0.</t>
  </si>
  <si>
    <t>Gabriel Pereira Maia - ID 5137343-2;</t>
  </si>
  <si>
    <t>myllena.almeida@csbrasilservicos.com.br</t>
  </si>
  <si>
    <t xml:space="preserve">Virgilio Rodrigues de Carvalho - ID 5143290-0; </t>
  </si>
  <si>
    <t>William Cabral Jesus de Oliveira, ID. Funcional nº 5154172-6</t>
  </si>
  <si>
    <t>CS BRASIL FROTAS LTDA (ESPECIAIS)</t>
  </si>
  <si>
    <t>SEI-120001/004201/2023</t>
  </si>
  <si>
    <t>DADY ILHA SOLUÇÕES INTEGRADAS</t>
  </si>
  <si>
    <t>SEI-120001/007668/2022</t>
  </si>
  <si>
    <t>Ariel Castro Neves - ID 5132562-4;</t>
  </si>
  <si>
    <t>ariel.neves</t>
  </si>
  <si>
    <t xml:space="preserve">Jonatas Pereira de Souza Silva - ID 5095967-0; </t>
  </si>
  <si>
    <t>Mateus Jesus de Souza - ID 5037297-1.</t>
  </si>
  <si>
    <t>jonatas.pereira</t>
  </si>
  <si>
    <t>SEI-120001/006799/2022</t>
  </si>
  <si>
    <t>Eric Silva - ID 5158395-0 - COOMSERV</t>
  </si>
  <si>
    <t>Luiz Victor de Souza Machado - ID 5146639-2;</t>
  </si>
  <si>
    <t>Nélio dos Santos Carvalho - ID 5087768-5; e</t>
  </si>
  <si>
    <t>2333-7040</t>
  </si>
  <si>
    <t>nscarvalho</t>
  </si>
  <si>
    <t>José Renato Matta de Abreu, ID. Funcional n.º 5149751-4</t>
  </si>
  <si>
    <t>rviana-ddpe</t>
  </si>
  <si>
    <t>SEI-120001/010658/2021</t>
  </si>
  <si>
    <t>Domiciano Encina Saldivar</t>
  </si>
  <si>
    <t>Jonathan Floriano Santiago - ID Funcional 51472430-1;</t>
  </si>
  <si>
    <t xml:space="preserve">Nélio dos Santos Carvalho - ID Funcional 5087758-5; </t>
  </si>
  <si>
    <t>financeiro@deselevadores.com.br</t>
  </si>
  <si>
    <t>Luiz Victor de Souza Machado - ID Funcional 5146639-2.</t>
  </si>
  <si>
    <t>rferreira</t>
  </si>
  <si>
    <t>ggranado</t>
  </si>
  <si>
    <t>EMBRATEL TVSAT TELECOMUNICAÇÕES</t>
  </si>
  <si>
    <t>SEI-120001/004396/2023</t>
  </si>
  <si>
    <t>Andrea Assis de Brito Gonçalves - ID 5100264-7;</t>
  </si>
  <si>
    <t>Flavio Fernandes Novaes - ID 5148856-6.</t>
  </si>
  <si>
    <t xml:space="preserve">Rita de Cássia Campos Dias Santos - ID 4270986; </t>
  </si>
  <si>
    <t>EXTREME</t>
  </si>
  <si>
    <t>SEI-120001/003372/2024</t>
  </si>
  <si>
    <t>Felipe Trindade Pereira - ID 4393572-9;</t>
  </si>
  <si>
    <t>José Henrique Castro dos Santos - ID 4274413-0; e</t>
  </si>
  <si>
    <t>Mário Cesar Moreira Maciel Assis - ID 5005802-9.</t>
  </si>
  <si>
    <t>SEI-120001/002506/2024</t>
  </si>
  <si>
    <t>Bruno Teixeira Sampaio - ID 5034576-1;</t>
  </si>
  <si>
    <t xml:space="preserve">Gabriel Bandeira da Silva - ID 5030721-5; </t>
  </si>
  <si>
    <t>Rafael Silva Cocchiarelli - ID 5034937-6.</t>
  </si>
  <si>
    <t>SEI-120001/003511/2023</t>
  </si>
  <si>
    <t>Nathaliane Souza</t>
  </si>
  <si>
    <t>José Renato Matta Abreu - ID: 5149751-5 - SUBADM;</t>
  </si>
  <si>
    <t>Luiz Victor de Souza Machado - ID 5146639-2 - SUBADM;</t>
  </si>
  <si>
    <t>nsouza@fenixx.com.br</t>
  </si>
  <si>
    <t>Bianca de Castro Machado - ID 5019593-0 - SUBADM;</t>
  </si>
  <si>
    <t>2333-1702</t>
  </si>
  <si>
    <t>bianca.machado</t>
  </si>
  <si>
    <t xml:space="preserve">Flávio Leonardo Silva Rosa - ID 5147250-3 - DPE/RJ; </t>
  </si>
  <si>
    <t>GREEN CARD</t>
  </si>
  <si>
    <t>SEI-120001/002805/2023</t>
  </si>
  <si>
    <t>Sonia Avila</t>
  </si>
  <si>
    <t>Ana Paula de Araújo Lopes - ID Funcional 5120284-0;</t>
  </si>
  <si>
    <t>2333-3347</t>
  </si>
  <si>
    <t>ana.lopes</t>
  </si>
  <si>
    <t>Bianca Tortelly Paranhos - ID Funcional 1909903-7; e</t>
  </si>
  <si>
    <t>2333-3380</t>
  </si>
  <si>
    <t>imattos</t>
  </si>
  <si>
    <t>sonia.avila@grupogreencard.com.br</t>
  </si>
  <si>
    <t>Isabelle Nines Mattos - ID Funcional 5098499-3.</t>
  </si>
  <si>
    <t>2333-3334</t>
  </si>
  <si>
    <t>biancaparanhos</t>
  </si>
  <si>
    <t>GAPPO</t>
  </si>
  <si>
    <t>SEI-120001/000844/2025</t>
  </si>
  <si>
    <t>Ricardo Guimarães (ID Funcional n.º 5106573-8)</t>
  </si>
  <si>
    <t>Jonathan Floriano Santiago (ID Funcional n.º 51472430)</t>
  </si>
  <si>
    <t>José Lucas de Carvalho Martinez (ID Funcional n.º 51497891)</t>
  </si>
  <si>
    <t>HADDAD RENT A CAR LOCADORA LTDA.</t>
  </si>
  <si>
    <t>SEI-120001/001130/2023</t>
  </si>
  <si>
    <t>Rejane Faria</t>
  </si>
  <si>
    <t>Cristiane Weber Neves - ID 4219337-0</t>
  </si>
  <si>
    <t>rejane.faria@haddadrentacar.com.br</t>
  </si>
  <si>
    <t>William Cabral Jesus de Oliveira, ID 5154172-6.</t>
  </si>
  <si>
    <t>JGM MOREIRA JUNIOR 3 COMÉRCIO E SERVIÇOS</t>
  </si>
  <si>
    <t>SEI-120001/008107/2022</t>
  </si>
  <si>
    <t>Mayra Souza</t>
  </si>
  <si>
    <t>mayra.souza@j3hcengenharia.com.br</t>
  </si>
  <si>
    <t>Jonathan Floriano Santiago ID Funcional 5147243-0;</t>
  </si>
  <si>
    <t>José Lucas de Carvalho Martinez ID Funcional 5149789-1 ;</t>
  </si>
  <si>
    <t xml:space="preserve">Luiz Victor de Souza Machado - ID Funcional 5146639-2 </t>
  </si>
  <si>
    <t>José Renato Matta Abreu ID Funcional 5149751-5.</t>
  </si>
  <si>
    <t>marco.leao</t>
  </si>
  <si>
    <t>SEI-120001/001536/2024</t>
  </si>
  <si>
    <t>José Renato Matta Abreu - ID Funcional 5149751-5 - SUBADM;</t>
  </si>
  <si>
    <t>Cristiane Weber Neves - ID Funcional 4219337-0 - SUBADM;</t>
  </si>
  <si>
    <t>Luiz Victor de Souza Machado - ID Funcional 5146639-2 - SUBADM;</t>
  </si>
  <si>
    <t>Carmem Lúcia Cabral Barros - ID Funcional 8733562 - SUBADM;</t>
  </si>
  <si>
    <t xml:space="preserve">Hélio Cardoso de Carvalho - ID 0496436-5 - DPE/RJ; </t>
  </si>
  <si>
    <t>Leonardo dos Santos de Sá - ID 5148263-0 - DPE/RJ.</t>
  </si>
  <si>
    <t>LIGHT SERVICOS DE ELETRICIDADE</t>
  </si>
  <si>
    <t>SEI-120001/001974/2023</t>
  </si>
  <si>
    <t>Mario Barros</t>
  </si>
  <si>
    <t>Nelio dos Santos Carvalho - ID 5087758-5 - COOMSERV</t>
  </si>
  <si>
    <t>clcbarros</t>
  </si>
  <si>
    <t>mario.lefundes@light.com.br</t>
  </si>
  <si>
    <t>2333-1780</t>
  </si>
  <si>
    <t xml:space="preserve">Luiz Victor de Souza Machado - ID Funcional 5146639-2-SUBADM; </t>
  </si>
  <si>
    <t>LIZ SERVIÇOS ONLINE</t>
  </si>
  <si>
    <t>SEI-120001/011568/2022</t>
  </si>
  <si>
    <t>Daniel Heiss</t>
  </si>
  <si>
    <t>Caroline de Souza Alves - ID 5119927- 0;</t>
  </si>
  <si>
    <t>2333-1863</t>
  </si>
  <si>
    <t>caroline.alves</t>
  </si>
  <si>
    <t>Gustavo Maçulo de Queiroz Rocha - ID 5106456-1;</t>
  </si>
  <si>
    <t>2333-1862</t>
  </si>
  <si>
    <t>gmqrocha</t>
  </si>
  <si>
    <t>financeiro@leismunicipais.com.br</t>
  </si>
  <si>
    <t>Millena Chrystine Moura de Souza - ID 5119924-6; e</t>
  </si>
  <si>
    <t>millena.souza</t>
  </si>
  <si>
    <t>Sandra Perroni Eleutério - ID 2029714-9.</t>
  </si>
  <si>
    <t>sperroni</t>
  </si>
  <si>
    <t>MANU QUALITY</t>
  </si>
  <si>
    <t>SEI-120001/004723/2023</t>
  </si>
  <si>
    <t>Almir dos Santos Vidal - ID 5149748-4;</t>
  </si>
  <si>
    <t>José Renato Matta Abreu - ID - 5149751-5;</t>
  </si>
  <si>
    <t>Jonathan Floriano Santiago, ID 51472430-1; e</t>
  </si>
  <si>
    <t>andressa.machado</t>
  </si>
  <si>
    <t>Ricardo Guimarães - ID: 5106573-8</t>
  </si>
  <si>
    <t>MAPFRE</t>
  </si>
  <si>
    <t>SEI-120001/000769/2024</t>
  </si>
  <si>
    <t>Jonathan Floriano Santiago - ID Funcional 5147243-0;</t>
  </si>
  <si>
    <t>Adefran Lima Rosa - ID Funcional 4343618-8; e</t>
  </si>
  <si>
    <t>Nélio dos Santos Carvalho - ID Funcional 5087758-5 (Suplente).</t>
  </si>
  <si>
    <t>NP TECNOLOGIA E GESTAO DE DADOS</t>
  </si>
  <si>
    <t>SEI-120001/008980/2021</t>
  </si>
  <si>
    <t>Aline de Lima Passos Macedo - ID 5028401-0</t>
  </si>
  <si>
    <t>2333-1831</t>
  </si>
  <si>
    <t>almacedo</t>
  </si>
  <si>
    <t>Bruno da Silva Barbosa - ID 5114006-3</t>
  </si>
  <si>
    <t>2333-1852</t>
  </si>
  <si>
    <t>bruno.barbosa</t>
  </si>
  <si>
    <t>SEI-120001/001731/2024</t>
  </si>
  <si>
    <t>Gabriel Bandeira da Silva - ID 5030721-5.</t>
  </si>
  <si>
    <t>OI S.A (TELEFONIA FIXA)</t>
  </si>
  <si>
    <t>SEI-120001/002815/2023</t>
  </si>
  <si>
    <t>Flavio Fernandes Novaes - ID 5148856-6; e</t>
  </si>
  <si>
    <t>2333-3440</t>
  </si>
  <si>
    <t>vmenezes</t>
  </si>
  <si>
    <t>Rita de Cássia Campos Dias Santos - ID 4270986</t>
  </si>
  <si>
    <t>PRODERJ (ARMAZENAMENTO DE DADOS)</t>
  </si>
  <si>
    <t>SEI-120001/003567/2023</t>
  </si>
  <si>
    <t>Célia Motta</t>
  </si>
  <si>
    <t>André Luiz Pessino - ID 570217-8;</t>
  </si>
  <si>
    <t xml:space="preserve">Eronilson Cerqueira de Jesus - ID 4321296-4; </t>
  </si>
  <si>
    <t>cmotta@proderj.rj.gov.br</t>
  </si>
  <si>
    <t>PRODERJ (E-MAIL)</t>
  </si>
  <si>
    <t>SEI-120001/001778/2023</t>
  </si>
  <si>
    <t>Eronilson Cerqueira de Jesus - ID 4321296-4; e</t>
  </si>
  <si>
    <t>PRODERJ (HOSPEDAGEM DE SERVIDORES)</t>
  </si>
  <si>
    <t>SEI-120001/002593/2023</t>
  </si>
  <si>
    <t>2333-3337</t>
  </si>
  <si>
    <t>gcapanema</t>
  </si>
  <si>
    <t xml:space="preserve">Gabriel de Andrade Capanema - ID 5034847-7 </t>
  </si>
  <si>
    <t>2333-3363</t>
  </si>
  <si>
    <t>andre.araujo</t>
  </si>
  <si>
    <t>SEI-120001/003403/2023</t>
  </si>
  <si>
    <t>Janete Alves Campos - ID 5129042</t>
  </si>
  <si>
    <t xml:space="preserve">Duílio Cesar Sampaio Santiago - ID Funcional 5034615-6; </t>
  </si>
  <si>
    <t>2333-1857</t>
  </si>
  <si>
    <t>jhcsantos</t>
  </si>
  <si>
    <t>José Henrique Castro dos Santos - ID Funcional 4274413-0.</t>
  </si>
  <si>
    <t>dcssantiago</t>
  </si>
  <si>
    <t>SERMACOL</t>
  </si>
  <si>
    <t>SEI-120001/004413/2023</t>
  </si>
  <si>
    <t>Cristiane Reis</t>
  </si>
  <si>
    <t>- José Renato Matta Abreu - ID: 5149751-5 - SUBADM;</t>
  </si>
  <si>
    <t>cristianereis@gruposermacol.com.br</t>
  </si>
  <si>
    <t>- Luiz Victor de Souza Machado - ID 5146639-2 - SUBADM;</t>
  </si>
  <si>
    <t>- Bianca de Castro Machado - ID 5019593-0 - SUBADM;</t>
  </si>
  <si>
    <t>- Júlio Cesar Moreira Albuquerque - ID 1913085-6 - DPE/RJ;</t>
  </si>
  <si>
    <t>- Patrícia Daniele Ribeiro - ID 4343318-9 - DPE/RJ;</t>
  </si>
  <si>
    <t xml:space="preserve">- Flávio Leonardo Silva Rosa - ID 5147250-3 - DPE/RJ; </t>
  </si>
  <si>
    <t>- Luiz Carlos Mendes Prata - ID 19113096-1 - DPE/RJ.</t>
  </si>
  <si>
    <t>SEI-120001/000472/2024</t>
  </si>
  <si>
    <t>Giovane</t>
  </si>
  <si>
    <t>Rafael Rueb Ferreira - ID 5098973-1</t>
  </si>
  <si>
    <t>Jonathan Floriano Santiago, ID 51472430-1</t>
  </si>
  <si>
    <t>Andressa Lima Neiva Machado - ID 5124748-8</t>
  </si>
  <si>
    <t>Suplente: Adefran Rosa de Lima - ID 4343618-8</t>
  </si>
  <si>
    <t>TRIVALE INSTITUICAO DE PAGAMENTO LTDA</t>
  </si>
  <si>
    <t>SEI-120001/000871/2023</t>
  </si>
  <si>
    <t>Renilda Freitas da Silva</t>
  </si>
  <si>
    <t>renilda.silva@valecard.com.br</t>
  </si>
  <si>
    <t>William Cabral Jesus de Oliveira, ID. Funcional n.º 5154172-6.</t>
  </si>
  <si>
    <t>VEGA</t>
  </si>
  <si>
    <t>SEI-120001/004328/2023</t>
  </si>
  <si>
    <t>Ana Paula Souza da Cunha</t>
  </si>
  <si>
    <t>Luiz Victor de Souza Machado - ID Funcional 5146639-2;</t>
  </si>
  <si>
    <t>financeiro@vegasecurity.com.br</t>
  </si>
  <si>
    <t>José Lucas de Carvalho Martinez - ID Funcional 5149789-1; e</t>
  </si>
  <si>
    <t>Bianca de Castro Machado -ID Funcional 5019503-0.</t>
  </si>
  <si>
    <t>WEBTRIP AGÊNCIA DE VIAGENS E TURISMO</t>
  </si>
  <si>
    <t>SEI-120001/002201/2024</t>
  </si>
  <si>
    <t>Eula Quadra</t>
  </si>
  <si>
    <t>Adriana pereira Furtado- ID 5089312-2</t>
  </si>
  <si>
    <t>faturamento@webtrip.tur.br</t>
  </si>
  <si>
    <t xml:space="preserve">Flavio Fernandes Novaes - ID 5148856-6; </t>
  </si>
  <si>
    <t>Rita de Cássia Campos Dias Santos - ID 4270986-5.</t>
  </si>
  <si>
    <t>SEI-120001/008145/2022</t>
  </si>
  <si>
    <t>Walter da Fonseca Villaça Filho</t>
  </si>
  <si>
    <t>José Lucas de Carvalho Martinez - ID 5149789-1 - SUBADM;</t>
  </si>
  <si>
    <t>Jonathan Floriano Santiago, ID 51472430-1 -SUBADM; e</t>
  </si>
  <si>
    <t>Ricardo Guimarães - ID: 5106573-8 - SUBADM.</t>
  </si>
  <si>
    <t>Júlio Cesar Moreira Albuquerque - ID 1913085-6 - DPERJ;</t>
  </si>
  <si>
    <t>Patrícia Daniele Ribeiro - ID 4343318-9 - DPERJ;</t>
  </si>
  <si>
    <t>wv10villaca@gmail.com</t>
  </si>
  <si>
    <t>Flávio Leonardo Silva Rosa - ID 5147250-3 - DPERJ; e</t>
  </si>
  <si>
    <t>Luiz Carlos Mendes Prata - ID 19113096-1 - DPERJ.</t>
  </si>
  <si>
    <t>Andrea Assis de Brito Gonçalves - ID 51002647</t>
  </si>
  <si>
    <t>Carlos Alberto Gomes dos Santos - ID 43622372</t>
  </si>
  <si>
    <t>Rita de Cassia Campos Dias Santos - ID 42709865</t>
  </si>
  <si>
    <t>SALDO CONTRATUAL</t>
  </si>
  <si>
    <t>VALOR ORIGINAL DO CONTRATO</t>
  </si>
  <si>
    <t>VALOR TOTAL DO CONTRATO</t>
  </si>
  <si>
    <t>VALOR EXECUTADO TA ATUAL</t>
  </si>
  <si>
    <t>VALOR EXECUTADO COM 2024</t>
  </si>
  <si>
    <t>VALOR EXECUTADO ATÉ DEZ/23</t>
  </si>
  <si>
    <t>31/11/2023</t>
  </si>
  <si>
    <t>J G M MOREIRA JUNIOR 3 COMÉRCIO E SERVIÇOS (AQUISIÇÃO DE PEÇAS)</t>
  </si>
  <si>
    <t>J G M MOREIRA JUNIOR 3 COMÉRCIO E SERVIÇOS (SERVIÇO DE MANUTENÇÃO)</t>
  </si>
  <si>
    <t>TIPO DE CONTRATAÇÃO</t>
  </si>
  <si>
    <t xml:space="preserve"> EMPRESA</t>
  </si>
  <si>
    <t>VALOR ATUAL DO CONTRATO</t>
  </si>
  <si>
    <t>OBSERVAÇÕES</t>
  </si>
  <si>
    <t>VALOR MENSAL</t>
  </si>
  <si>
    <t>VALOR ANUAL</t>
  </si>
  <si>
    <t>10% (INDICIE INFLACIONÁRIO E CCT)</t>
  </si>
  <si>
    <t>25% (POTENCIAL MÁX. DE ACRÉSC. CONTR.)</t>
  </si>
  <si>
    <r>
      <rPr>
        <b/>
        <sz val="11"/>
        <color rgb="FF000000"/>
        <rFont val="Calibri, sans-serif"/>
      </rPr>
      <t xml:space="preserve">RECURSOS HUMANOS </t>
    </r>
    <r>
      <rPr>
        <sz val="11"/>
        <color rgb="FF000000"/>
        <rFont val="Calibri, sans-serif"/>
      </rPr>
      <t>(CAPACITAÇÃO E BEM ESTAR DO SERVIDOR)</t>
    </r>
  </si>
  <si>
    <t>Serviços de recrutamento, seleção e acompanhamento de estagiários</t>
  </si>
  <si>
    <t>022/2022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</si>
  <si>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50%</t>
    </r>
  </si>
  <si>
    <t>Prestação de serviços de implementação, gerenciamento e administração da concessão de auxílio alimentação e/ou refeição</t>
  </si>
  <si>
    <t>009/2023</t>
  </si>
  <si>
    <t>R$ 180.013,50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</si>
  <si>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12%</t>
    </r>
  </si>
  <si>
    <r>
      <rPr>
        <b/>
        <sz val="11"/>
        <color rgb="FF000000"/>
        <rFont val="Calibri, sans-serif"/>
      </rPr>
      <t xml:space="preserve">INFRAESTRUTURA </t>
    </r>
    <r>
      <rPr>
        <sz val="11"/>
        <color rgb="FF000000"/>
        <rFont val="Calibri, sans-serif"/>
      </rPr>
      <t>(MANUTENÇÃO, LIMPEZA E AFINS)</t>
    </r>
  </si>
  <si>
    <t>019/2022</t>
  </si>
  <si>
    <t>Por tratar-se de contrato com parcela fixa, uma vez que os o número de prestadores de serviço é fixa</t>
  </si>
  <si>
    <t>Controle de pragas e vetores</t>
  </si>
  <si>
    <t>013/2022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</si>
  <si>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10%</t>
    </r>
  </si>
  <si>
    <t>Manutenção de Elevadores</t>
  </si>
  <si>
    <t>007/2021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</si>
  <si>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10%</t>
    </r>
  </si>
  <si>
    <t>Prestação de serviços de operação, manutenção preventiva, corretiva, emergencial e assistência técnica de sistemas de refrigeração 24 horas</t>
  </si>
  <si>
    <t>018/2022</t>
  </si>
  <si>
    <t>R$ 42432,33 + Peças (variável)</t>
  </si>
  <si>
    <t>Parcela mensal trata de pagamento de pessoal, enquanto há parcelas variáveis para aquisição de peças.</t>
  </si>
  <si>
    <t>85541,98 + OU - (aprox. 50K pra serviços e o restante para peças, sob demanda)</t>
  </si>
  <si>
    <t>017/2020</t>
  </si>
  <si>
    <t>Serviços a serem iniciados no primeiro trimestre de 2024</t>
  </si>
  <si>
    <t>R$ 239.166,66 (divisão apenas para fins de avaliaçao)</t>
  </si>
  <si>
    <t>A aquisição e instalação de Condensadoras 172000 btu Mod. RUM 1808TES de Ar Condicionado LG Multi VS, novos, com instalação</t>
  </si>
  <si>
    <t>022/2023</t>
  </si>
  <si>
    <t>R$ 900.000,00 (materiais) + R$276.000,00 (serviços)</t>
  </si>
  <si>
    <t>017/2022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</si>
  <si>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30%</t>
    </r>
  </si>
  <si>
    <t>R$168.184,76</t>
  </si>
  <si>
    <r>
      <rPr>
        <b/>
        <sz val="11"/>
        <color rgb="FF000000"/>
        <rFont val="Calibri, sans-serif"/>
      </rPr>
      <t xml:space="preserve">SEGURANÇA                    </t>
    </r>
    <r>
      <rPr>
        <sz val="11"/>
        <color rgb="FF000000"/>
        <rFont val="Calibri, sans-serif"/>
      </rPr>
      <t>(PATRIMONIAL, BRIGADA, CONTROLE DE SEGURANÇA E SEGURO)</t>
    </r>
  </si>
  <si>
    <t>Prestação de serviços continuados de vigilância patrimonial armada e desarmada, na forma do Termo de Referência e do instrumento convocatório.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</si>
  <si>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5%</t>
    </r>
  </si>
  <si>
    <t>INSTALAÇÃO SE ENCERRA EM 2024</t>
  </si>
  <si>
    <t>001/2024</t>
  </si>
  <si>
    <t>Seguro a ser pago  no primeiro trimestre de 2024</t>
  </si>
  <si>
    <t>PACELA ÚNICA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</si>
  <si>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65%</t>
    </r>
  </si>
  <si>
    <t xml:space="preserve">Fornecimento de material (R$ 55.760,00) + Treinamento (R$ 1.580,00) + Manutenção (Parcelas fixas de R$ 4.055,00) </t>
  </si>
  <si>
    <t>TI E COMUNICAÇÃO</t>
  </si>
  <si>
    <t>010/2023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</si>
  <si>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12%</t>
    </r>
  </si>
  <si>
    <t>008/2023</t>
  </si>
  <si>
    <t>006/2023</t>
  </si>
  <si>
    <t>003/2023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</si>
  <si>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40%</t>
    </r>
  </si>
  <si>
    <t>Prestação de serviços de solução de Tecnologia da Informação e comunicação – TIC, para hospedagem de sites- ambiente de produção e homologação, compreendendo toda infraestrutura necessária para funcionamento do ambiente, de acordo com as especificações, na forma do Termo de Referência.</t>
  </si>
  <si>
    <t>005/2023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</si>
  <si>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25%</t>
    </r>
  </si>
  <si>
    <t>Prestação de serviços de solução de Tecnologia da Informação e comunicação – TIC, para hospedagem de sites- ambiente de produção e homologação, na forma do Termo de Referência.</t>
  </si>
  <si>
    <t>004/2023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</si>
  <si>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20%</t>
    </r>
  </si>
  <si>
    <t>005/2022</t>
  </si>
  <si>
    <t>Comunicação de dados de longa distância (WAN), conexão internet para rede governo e serviços complementares de tecnologia da informação e comunicação</t>
  </si>
  <si>
    <t>024/2021</t>
  </si>
  <si>
    <t>Serviços de telefonia móvel (Serviço Móvel Pessoal - SMP) e de comunicação de dados (internet) móvel</t>
  </si>
  <si>
    <t>009/2022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</si>
  <si>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65%</t>
    </r>
  </si>
  <si>
    <t>Solução continuada de impressão,
 cópia e digitalização corporativa - Estações Digitais de Serviço (EDS)</t>
  </si>
  <si>
    <t>015/2022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</si>
  <si>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12%</t>
    </r>
  </si>
  <si>
    <t>Serviço fixo contratado para acompanhamento de informações em tempo real em pontos estratégicos</t>
  </si>
  <si>
    <t>Prestação de serviço técnico especializado para a implantação de procedimentos visando a contratação e gestão dos principais serviços terceirizados no Governo do Estado do Rio de Janeiro</t>
  </si>
  <si>
    <t>023/2022</t>
  </si>
  <si>
    <t>Produtos pagos a medida que são entregues</t>
  </si>
  <si>
    <t xml:space="preserve">Contratação de serviços de Gestão de documentos. </t>
  </si>
  <si>
    <t>023/2023</t>
  </si>
  <si>
    <t>Empresa especializada na prestação continuada de serviços administrativos de formatação, consolidação e difusão dos Decretos Estaduais através de ferramenta própria (Pessoa Jurídica)</t>
  </si>
  <si>
    <t>025/2022</t>
  </si>
  <si>
    <t>FORNECIMENTO DE SENHA DE BANCO DE DADOS</t>
  </si>
  <si>
    <t>010/2021</t>
  </si>
  <si>
    <t>Pagamento unico  - Licença para 12 meses</t>
  </si>
  <si>
    <t>Prestação de serviço TELEFONE FIXO comutado - STFC (fixo-fixo e fixo-móvel) conforme Ata de Registro de Preços nº0015/2022.</t>
  </si>
  <si>
    <t>007/2023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</si>
  <si>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30%</t>
    </r>
  </si>
  <si>
    <r>
      <rPr>
        <b/>
        <sz val="11"/>
        <color rgb="FF000000"/>
        <rFont val="Calibri, sans-serif"/>
      </rPr>
      <t xml:space="preserve">TRANSPORTE                        </t>
    </r>
    <r>
      <rPr>
        <sz val="11"/>
        <color rgb="FF000000"/>
        <rFont val="Calibri, sans-serif"/>
      </rPr>
      <t>(FROTA, COMBUSTÍVEL PASSAGENS AÉREAS)</t>
    </r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</si>
  <si>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55%</t>
    </r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</si>
  <si>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20%</t>
    </r>
  </si>
  <si>
    <t>002/2023</t>
  </si>
  <si>
    <r>
      <rPr>
        <sz val="12"/>
        <color rgb="FF000000"/>
        <rFont val="Calibri, sans-serif"/>
      </rPr>
      <t xml:space="preserve">
Economicidade entre o contratado e o executado de aproximadamente </t>
    </r>
    <r>
      <rPr>
        <b/>
        <sz val="12"/>
        <color rgb="FF000000"/>
        <rFont val="Calibri, sans-serif"/>
      </rPr>
      <t>35%</t>
    </r>
  </si>
  <si>
    <t>001/2023</t>
  </si>
  <si>
    <r>
      <rPr>
        <sz val="12"/>
        <color rgb="FF000000"/>
        <rFont val="Calibri, sans-serif"/>
      </rPr>
      <t xml:space="preserve">Economicidade entre o contratado e o executado de aproximadamente </t>
    </r>
    <r>
      <rPr>
        <b/>
        <sz val="12"/>
        <color rgb="FF000000"/>
        <rFont val="Calibri, sans-serif"/>
      </rPr>
      <t>38%</t>
    </r>
  </si>
  <si>
    <t>Prestação de serviços de AGÊNCIA DE VIAGENS</t>
  </si>
  <si>
    <t>008/2022</t>
  </si>
  <si>
    <t>Serviço sob demanda</t>
  </si>
  <si>
    <r>
      <rPr>
        <b/>
        <sz val="11"/>
        <color rgb="FF000000"/>
        <rFont val="Calibri, sans-serif"/>
      </rPr>
      <t xml:space="preserve">UTILIDADE PÚBLICA </t>
    </r>
    <r>
      <rPr>
        <sz val="11"/>
        <color rgb="FF000000"/>
        <rFont val="Calibri, sans-serif"/>
      </rPr>
      <t>(FORNECIMENTO DE ÁGUA E ENERGIA ELÉTRICA)</t>
    </r>
  </si>
  <si>
    <t>001/2022</t>
  </si>
  <si>
    <t>R$ 25.000,00</t>
  </si>
  <si>
    <t>Serviço sob demanda, mas gasto a menor do que o planejado</t>
  </si>
  <si>
    <t>FORNECIMENTO DE ENERGIA ELÉTRICA</t>
  </si>
  <si>
    <t>001/2021</t>
  </si>
  <si>
    <t>R$ 150.000,00</t>
  </si>
  <si>
    <t>TOTAIS MENSAIS</t>
  </si>
  <si>
    <r>
      <rPr>
        <sz val="11"/>
        <color rgb="FFFFFFFF"/>
        <rFont val="Calibri, sans-serif"/>
      </rPr>
      <t>Uso racional de apenas 80% dos valoes totais contratados</t>
    </r>
    <r>
      <rPr>
        <b/>
        <sz val="11"/>
        <color rgb="FFFFFFFF"/>
        <rFont val="Calibri, sans-serif"/>
      </rPr>
      <t>, gerando uma economicidade aproximadamente de 20%</t>
    </r>
  </si>
  <si>
    <t>TOTAL ANUAL</t>
  </si>
  <si>
    <t>PROJEÇÃO MÁX.</t>
  </si>
  <si>
    <t>Emily dos Santos Silva Duarte - ID 5135413-6</t>
  </si>
  <si>
    <t>José Lucas de Carvalho Martinez - ID 5149789-1</t>
  </si>
  <si>
    <t>Adefran Rosa de Lima - ID 4343618-8</t>
  </si>
  <si>
    <t>Luiz Victor de Souza Machado - ID 5146639-2</t>
  </si>
  <si>
    <t>Júlio Cesar Moreira Albuquerque - ID 1913085-6</t>
  </si>
  <si>
    <t>Patrícia Daniele Ribeiro - ID 4343318-9</t>
  </si>
  <si>
    <t>Flávio Leonardo Silva Rosa - ID 5147250-3</t>
  </si>
  <si>
    <t>Luiz Carlos Mendes Prata - ID 19113096-1</t>
  </si>
  <si>
    <t>André Gatti Bazuvo Coelho Pereira - ID 5094685-4</t>
  </si>
  <si>
    <t>Ecília Maria de Souza Barboza - ID 5119491-0</t>
  </si>
  <si>
    <t>Marcelo Thiago Rodrigues da Silva - ID 5119330-2</t>
  </si>
  <si>
    <t>Cristiane Weber Neves, ID 4219337-0</t>
  </si>
  <si>
    <t>Daiane Souza de Assis Rita - ID 5111116-0</t>
  </si>
  <si>
    <r>
      <rPr>
        <sz val="9"/>
        <color rgb="FF000000"/>
        <rFont val="Arial"/>
        <scheme val="minor"/>
      </rPr>
      <t>Isabella Victória Chaves da Silva, ID 5098623-6</t>
    </r>
  </si>
  <si>
    <t>Ecília Maria de Souza Barbosa, ID 5119491-0;</t>
  </si>
  <si>
    <t>Gabriel Pereira Maia - ID 5137343-2</t>
  </si>
  <si>
    <t>Leonam Guimarães Nogueira - ID 5029526-8</t>
  </si>
  <si>
    <t>Maria Luiza Silva - ID 5119812-6</t>
  </si>
  <si>
    <t>Lucas Noan Franco Motta Benedito - ID 5111556-5</t>
  </si>
  <si>
    <t>Eronilson Cerqueira de Jesus - ID 4321296-4</t>
  </si>
  <si>
    <t>André Luiz Pessino - ID 570217-8</t>
  </si>
  <si>
    <t>Gabriel Bandeira da Silva - ID 5030721-5</t>
  </si>
  <si>
    <t>Bianca Faria Rangoni Rodrigues, ID 5108342-6</t>
  </si>
  <si>
    <t>Gabriel Pereira Maia, ID 5137343-2</t>
  </si>
  <si>
    <t>Ecília Maria de Souza Barbosa - ID 5119491-0</t>
  </si>
  <si>
    <t>Marcelo Thiago Rodrigues da Silva- ID 5119330-2</t>
  </si>
  <si>
    <t>Ariel Castro Neves - ID 5132562-4</t>
  </si>
  <si>
    <t>Mateus Jesus de Souza - ID 5037297-1</t>
  </si>
  <si>
    <t>Jonatas Pereira de Souza Silva - ID 5095967-0</t>
  </si>
  <si>
    <r>
      <rPr>
        <sz val="9"/>
        <color rgb="FF000000"/>
        <rFont val="Arial"/>
        <scheme val="minor"/>
      </rPr>
      <t>Isabella Victória Chaves da Silva, ID 5098623-6</t>
    </r>
  </si>
  <si>
    <t>Adefran Rosa de Lima, ID 4343618-8</t>
  </si>
  <si>
    <t>Luiz Victor de Souza Machado, ID 5146639-2</t>
  </si>
  <si>
    <t>Nélio dos Santos Carvalho - ID 5087768-5;</t>
  </si>
  <si>
    <t>Rejânia Maria Cavalcante Viana - ID 4322858-5</t>
  </si>
  <si>
    <t>Marco Aurélio Castro Leão - ID 5122849-1</t>
  </si>
  <si>
    <t>Nélio dos Santos Carvalho - ID 5087758-5</t>
  </si>
  <si>
    <t>Bianca de Castro Machado - ID 5019593-0</t>
  </si>
  <si>
    <t>FUNDAÇÃO INSTITUTO DE PESQUISAS ECONÔMICAS - FIPE</t>
  </si>
  <si>
    <t>SEI-120001/011228/2022</t>
  </si>
  <si>
    <t>Everton Oliveira</t>
  </si>
  <si>
    <r>
      <rPr>
        <sz val="9"/>
        <color rgb="FF000000"/>
        <rFont val="Arial"/>
        <scheme val="minor"/>
      </rPr>
      <t>Isabella Victória Chaves da Silva, ID 5098623-6</t>
    </r>
  </si>
  <si>
    <t>Gabrielle da Silva Senise - ID 5115893-0</t>
  </si>
  <si>
    <t>2333-3336</t>
  </si>
  <si>
    <t>gabrielle.senise</t>
  </si>
  <si>
    <t>Mônica Aparecida Damasceno - ID 5004909-7</t>
  </si>
  <si>
    <t>2332-6989</t>
  </si>
  <si>
    <t>madamasceno</t>
  </si>
  <si>
    <t>everton.oliveira@fipe.org.br</t>
  </si>
  <si>
    <t>Zélia Maria Ramalho Lima - ID 4362179-1</t>
  </si>
  <si>
    <t>zmrlima</t>
  </si>
  <si>
    <t>Ana Paula de Araújo Lopes - ID Funcional 5120284-0</t>
  </si>
  <si>
    <t>Isabelle Nines Mattos - ID Funcional 5098499-3</t>
  </si>
  <si>
    <t>Bianca Tortelly Paranhos - ID Funcional 1909903-7</t>
  </si>
  <si>
    <t>Ecília Maria de Souza Barbasa - ID 5119491-0</t>
  </si>
  <si>
    <t>Marcelo Motta - ID 5097783-0</t>
  </si>
  <si>
    <t>Gilberto Granado - ID 5110976-0</t>
  </si>
  <si>
    <t>SEI-120001/015691/2020; SEI-120001/016814/2020;</t>
  </si>
  <si>
    <t>Alda Leste</t>
  </si>
  <si>
    <t>Carmen Lúcia Cabral de Barros, ID 873356-2;</t>
  </si>
  <si>
    <t>alda@lestesudeste.com.br</t>
  </si>
  <si>
    <t>Flávio Leonardo Silva Rosa - ID 5147250</t>
  </si>
  <si>
    <t>SEI-120001/012736/2021</t>
  </si>
  <si>
    <t>Rafael Rueb Ferreira, ID 5098973-1;</t>
  </si>
  <si>
    <r>
      <rPr>
        <sz val="9"/>
        <color rgb="FF000000"/>
        <rFont val="Arial"/>
        <scheme val="minor"/>
      </rPr>
      <t>Isabella Victória Chaves da Silva, ID 5098623-6</t>
    </r>
  </si>
  <si>
    <t>Caroline de Souza Alves - ID 5119927-0</t>
  </si>
  <si>
    <t>Gustavo Maçulo de Queiroz Rocha - ID 5106456-1</t>
  </si>
  <si>
    <t>Millena Chrystine Moura de Souza - ID 5119924-6</t>
  </si>
  <si>
    <t>Sandra Perroni Eleutério, ID 2029714-9</t>
  </si>
  <si>
    <t>MAR E FIRE</t>
  </si>
  <si>
    <t>SEI-120001/000475/2022</t>
  </si>
  <si>
    <t>Flávio Matos</t>
  </si>
  <si>
    <t>cadastro@marefire.com.br</t>
  </si>
  <si>
    <t>Suplente: Luiz Victor de Souza Machado - ID 5146639-2</t>
  </si>
  <si>
    <t>MIZIARA TREINAMENTO EM COMUNICAÇÃO</t>
  </si>
  <si>
    <t>SEI-120001/004202/2023</t>
  </si>
  <si>
    <t>João Fellipe Oliveira Moreira - ID 51375141</t>
  </si>
  <si>
    <t>joao.moreira</t>
  </si>
  <si>
    <t>Ricardo Ramos da Silva Vasconcelos - ID 51260204</t>
  </si>
  <si>
    <t>ricardo.vasconcelos</t>
  </si>
  <si>
    <t>Yan Frazão do Nascimento de Araújo - ID 51401916</t>
  </si>
  <si>
    <t>yan.araujo</t>
  </si>
  <si>
    <r>
      <rPr>
        <sz val="9"/>
        <color rgb="FF000000"/>
        <rFont val="Arial"/>
        <scheme val="minor"/>
      </rPr>
      <t>Isabella Victória Chaves da Silva, ID 5098623-6</t>
    </r>
  </si>
  <si>
    <t>Edivan Batista dos Santos</t>
  </si>
  <si>
    <t>Vera Lucia Souza Menezes - ID</t>
  </si>
  <si>
    <t>PRENSAR MOVEIS</t>
  </si>
  <si>
    <t>SEI-120001/003412/2023</t>
  </si>
  <si>
    <t>Ney Fernando de Mello Neves Filho, ID 1906807-7</t>
  </si>
  <si>
    <t>Vitor Corrêa Sequeira Tavares - ID 5088109-8</t>
  </si>
  <si>
    <t>Caio Pimenta Ferreira - ID 5005178-4</t>
  </si>
  <si>
    <r>
      <rPr>
        <sz val="9"/>
        <color rgb="FF000000"/>
        <rFont val="Arial"/>
        <scheme val="minor"/>
      </rPr>
      <t>Isabella Victória Chaves da Silva, ID 5098623-6</t>
    </r>
  </si>
  <si>
    <r>
      <rPr>
        <sz val="9"/>
        <color rgb="FF000000"/>
        <rFont val="Arial"/>
        <scheme val="minor"/>
      </rPr>
      <t>Isabella Victória Chaves da Silva, ID 5098623-6</t>
    </r>
  </si>
  <si>
    <r>
      <rPr>
        <sz val="9"/>
        <color rgb="FF000000"/>
        <rFont val="Arial"/>
        <scheme val="minor"/>
      </rPr>
      <t>Isabella Victória Chaves da Silva, ID 5098623-6</t>
    </r>
  </si>
  <si>
    <t>Gabriel de Andrade Capanema - ID 5034847-7</t>
  </si>
  <si>
    <t>André Mauro de Araujo - ID 5133404-6</t>
  </si>
  <si>
    <t>SEI-120001/007855/2021</t>
  </si>
  <si>
    <r>
      <rPr>
        <sz val="9"/>
        <color rgb="FF000000"/>
        <rFont val="Arial"/>
        <scheme val="minor"/>
      </rPr>
      <t>Isabella Victória Chaves da Silva, ID 5098623-6</t>
    </r>
  </si>
  <si>
    <t>José Henrique Castro dos Santos - ID 4274413-0</t>
  </si>
  <si>
    <t>Duílio Cesar Sampaio Santiago - ID 5034615-6</t>
  </si>
  <si>
    <t>PRODERJ (SÍTIO ELETRÔNICO)</t>
  </si>
  <si>
    <t>SEI-120001/011080/2021</t>
  </si>
  <si>
    <t>Flávio Leonardo Silva Rosa - ID 5147250-</t>
  </si>
  <si>
    <t>SEI-120001/011268/2021</t>
  </si>
  <si>
    <t>Jacimar Gomes Ferreira</t>
  </si>
  <si>
    <t>Felipe Trindade Pereita - ID 5093349-3 -1</t>
  </si>
  <si>
    <t>siareweb@serpro.gov.br</t>
  </si>
  <si>
    <t>Claudia Leone - ID 1907334-8</t>
  </si>
  <si>
    <t>2333-1834</t>
  </si>
  <si>
    <t>cleone</t>
  </si>
  <si>
    <t>Flavio Fernandes Novaes - ID 5148856-6</t>
  </si>
  <si>
    <t>Andressa Lima Neiva Machado - ID 5124748-8;</t>
  </si>
  <si>
    <t>Seguro Predial (Pregão em 6/12/2023)</t>
  </si>
  <si>
    <t>Equipamentos de áudio e vídeo 10º andar</t>
  </si>
  <si>
    <t>Contrato Original</t>
  </si>
  <si>
    <t>DOC SEI</t>
  </si>
  <si>
    <t>Valor</t>
  </si>
  <si>
    <t>Parcela Mensal</t>
  </si>
  <si>
    <t>N.º Elevadores</t>
  </si>
  <si>
    <t>Flux. Pessoas/Dia</t>
  </si>
  <si>
    <t>Supressão</t>
  </si>
  <si>
    <t>Reajuste</t>
  </si>
  <si>
    <t>Restituição (25%)</t>
  </si>
  <si>
    <t>Acréscimo (17,46%* )</t>
  </si>
  <si>
    <t>1º Termo Aditivo (Supressão)</t>
  </si>
  <si>
    <t>2º Adt. Prrogação de Prazo</t>
  </si>
  <si>
    <t>3º Adt. Prorrog. + Reajuste (IPCA)</t>
  </si>
  <si>
    <t>4º Adit. Prorrog. + Restituição + Acréscimo</t>
  </si>
  <si>
    <t>* Acréscimo de 17,46 % representa percentual inferior ao que de fato o impacto do aumento do fluxo de pessoas incidiria sobre o uso das máquinas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</si>
</sst>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[$R$ -416]#,##0.00"/>
    <numFmt numFmtId="165" formatCode="mm/yyyy"/>
    <numFmt numFmtId="166" formatCode="m/yyyy"/>
    <numFmt numFmtId="167" formatCode="d/m/yyyy"/>
    <numFmt numFmtId="168" formatCode="mmm\ d"/>
    <numFmt numFmtId="169" formatCode="mmmd"/>
  </numFmts>
  <fonts count="57">
    <font>
      <sz val="10"/>
      <color rgb="FF000000"/>
      <name val="Arial"/>
      <scheme val="minor"/>
    </font>
    <font>
      <b/>
      <sz val="16"/>
      <color rgb="FFFFFFFF"/>
      <name val="Calibri"/>
    </font>
    <font>
      <sz val="10"/>
      <color theme="1"/>
      <name val="Arial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  <scheme val="minor"/>
    </font>
    <font>
      <b/>
      <sz val="11"/>
      <color rgb="FFFF9900"/>
      <name val="Calibri"/>
    </font>
    <font>
      <b/>
      <sz val="10"/>
      <color rgb="FFFF9900"/>
      <name val="Arial"/>
      <scheme val="minor"/>
    </font>
    <font>
      <sz val="11"/>
      <color rgb="FFFF0000"/>
      <name val="Calibri"/>
    </font>
    <font>
      <sz val="10"/>
      <color rgb="FFFF0000"/>
      <name val="Arial"/>
      <scheme val="minor"/>
    </font>
    <font>
      <sz val="11"/>
      <color rgb="FFFF9900"/>
      <name val="Calibri"/>
    </font>
    <font>
      <sz val="10"/>
      <color rgb="FFFF9900"/>
      <name val="Arial"/>
      <scheme val="minor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Arial"/>
      <scheme val="minor"/>
    </font>
    <font>
      <sz val="10"/>
      <color theme="1"/>
      <name val="Arial"/>
    </font>
    <font>
      <sz val="12"/>
      <color rgb="FF000000"/>
      <name val="Calibri"/>
    </font>
    <font>
      <sz val="10"/>
      <color theme="1"/>
      <name val="Calibri"/>
    </font>
    <font>
      <sz val="11"/>
      <color rgb="FFFFFFFF"/>
      <name val="Calibri"/>
    </font>
    <font>
      <sz val="11"/>
      <color rgb="FF000000"/>
      <name val="&quot;Times New Roman&quot;"/>
    </font>
    <font>
      <b/>
      <sz val="11"/>
      <color rgb="FF0000FF"/>
      <name val="Calibri"/>
    </font>
    <font>
      <sz val="11"/>
      <color rgb="FF000000"/>
      <name val="Docs-Calibri"/>
    </font>
    <font>
      <u/>
      <sz val="12"/>
      <color rgb="FF000000"/>
      <name val="&quot;Times New Roman&quot;"/>
    </font>
    <font>
      <b/>
      <sz val="10"/>
      <color rgb="FFFF0000"/>
      <name val="Arial"/>
      <scheme val="minor"/>
    </font>
    <font>
      <sz val="12"/>
      <color rgb="FF000000"/>
      <name val="&quot;Times New Roman&quot;"/>
    </font>
    <font>
      <sz val="10"/>
      <name val="Arial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b/>
      <sz val="10"/>
      <color theme="1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b/>
      <sz val="11"/>
      <color rgb="FFF6B26B"/>
      <name val="Calibri"/>
    </font>
    <font>
      <b/>
      <sz val="10"/>
      <color rgb="FFF6B26B"/>
      <name val="Arial"/>
      <scheme val="minor"/>
    </font>
    <font>
      <b/>
      <sz val="12"/>
      <color rgb="FFFFFFFF"/>
      <name val="Calibri"/>
    </font>
    <font>
      <b/>
      <sz val="12"/>
      <color rgb="FF000000"/>
      <name val="Calibri"/>
    </font>
    <font>
      <b/>
      <sz val="13"/>
      <color rgb="FFFFFFFF"/>
      <name val="Calibri"/>
    </font>
    <font>
      <b/>
      <sz val="13"/>
      <color rgb="FF000000"/>
      <name val="Calibri"/>
    </font>
    <font>
      <sz val="13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0"/>
      <color rgb="FFFF9900"/>
      <name val="Arial"/>
    </font>
    <font>
      <u/>
      <sz val="11"/>
      <color rgb="FFFF9900"/>
      <name val="Calibri"/>
    </font>
    <font>
      <u/>
      <sz val="11"/>
      <color rgb="FFFF0000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b/>
      <sz val="11"/>
      <color rgb="FF000000"/>
      <name val="Calibri, sans-serif"/>
    </font>
    <font>
      <sz val="11"/>
      <color rgb="FF000000"/>
      <name val="Calibri, sans-serif"/>
    </font>
    <font>
      <sz val="12"/>
      <color rgb="FF000000"/>
      <name val="Calibri, sans-serif"/>
    </font>
    <font>
      <b/>
      <sz val="12"/>
      <color rgb="FF000000"/>
      <name val="Calibri, sans-serif"/>
    </font>
    <font>
      <sz val="11"/>
      <color rgb="FFFFFFFF"/>
      <name val="Calibri, sans-serif"/>
    </font>
    <font>
      <b/>
      <sz val="11"/>
      <color rgb="FFFFFFFF"/>
      <name val="Calibri, sans-serif"/>
    </font>
    <font>
      <sz val="9"/>
      <color rgb="FF000000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00FF"/>
        <bgColor rgb="FFFF00FF"/>
      </patternFill>
    </fill>
    <fill>
      <patternFill patternType="solid">
        <fgColor rgb="FF4C1130"/>
        <bgColor rgb="FF4C1130"/>
      </patternFill>
    </fill>
    <fill>
      <patternFill patternType="solid">
        <fgColor rgb="FF666666"/>
        <bgColor rgb="FF666666"/>
      </patternFill>
    </fill>
  </fills>
  <borders count="4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EA9DB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165" fontId="14" fillId="4" borderId="3" xfId="0" applyNumberFormat="1" applyFont="1" applyFill="1" applyBorder="1" applyAlignment="1">
      <alignment horizontal="center" vertical="center" wrapText="1"/>
    </xf>
    <xf numFmtId="14" fontId="14" fillId="4" borderId="3" xfId="0" applyNumberFormat="1" applyFont="1" applyFill="1" applyBorder="1" applyAlignment="1">
      <alignment horizontal="center" vertical="center" wrapText="1"/>
    </xf>
    <xf numFmtId="167" fontId="14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/>
    <xf numFmtId="0" fontId="3" fillId="6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17" fillId="3" borderId="3" xfId="0" applyNumberFormat="1" applyFont="1" applyFill="1" applyBorder="1"/>
    <xf numFmtId="0" fontId="14" fillId="4" borderId="6" xfId="0" applyFont="1" applyFill="1" applyBorder="1" applyAlignment="1">
      <alignment horizontal="center" vertical="top"/>
    </xf>
    <xf numFmtId="164" fontId="14" fillId="4" borderId="6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0" fontId="18" fillId="0" borderId="0" xfId="0" applyFont="1"/>
    <xf numFmtId="164" fontId="17" fillId="4" borderId="3" xfId="0" applyNumberFormat="1" applyFont="1" applyFill="1" applyBorder="1"/>
    <xf numFmtId="0" fontId="19" fillId="0" borderId="0" xfId="0" applyFont="1"/>
    <xf numFmtId="164" fontId="17" fillId="4" borderId="0" xfId="0" applyNumberFormat="1" applyFont="1" applyFill="1"/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14" fillId="4" borderId="3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center" wrapText="1"/>
    </xf>
    <xf numFmtId="164" fontId="19" fillId="0" borderId="0" xfId="0" applyNumberFormat="1" applyFont="1"/>
    <xf numFmtId="0" fontId="20" fillId="2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5" fillId="4" borderId="3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11" fillId="4" borderId="3" xfId="0" applyNumberFormat="1" applyFont="1" applyFill="1" applyBorder="1" applyAlignment="1">
      <alignment horizontal="center" vertical="center"/>
    </xf>
    <xf numFmtId="14" fontId="11" fillId="4" borderId="3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/>
    </xf>
    <xf numFmtId="164" fontId="21" fillId="3" borderId="0" xfId="0" applyNumberFormat="1" applyFont="1" applyFill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66" fontId="5" fillId="4" borderId="3" xfId="0" applyNumberFormat="1" applyFont="1" applyFill="1" applyBorder="1" applyAlignment="1">
      <alignment horizontal="center" vertical="center"/>
    </xf>
    <xf numFmtId="164" fontId="23" fillId="4" borderId="0" xfId="0" applyNumberFormat="1" applyFont="1" applyFill="1" applyAlignment="1">
      <alignment horizontal="center"/>
    </xf>
    <xf numFmtId="165" fontId="11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24" fillId="3" borderId="0" xfId="0" applyNumberFormat="1" applyFont="1" applyFill="1"/>
    <xf numFmtId="0" fontId="16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6" fillId="0" borderId="0" xfId="0" applyNumberFormat="1" applyFont="1"/>
    <xf numFmtId="168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0" xfId="0" applyFont="1"/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" fillId="3" borderId="0" xfId="0" applyFont="1" applyFill="1"/>
    <xf numFmtId="164" fontId="11" fillId="4" borderId="3" xfId="0" applyNumberFormat="1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164" fontId="35" fillId="3" borderId="3" xfId="0" applyNumberFormat="1" applyFont="1" applyFill="1" applyBorder="1" applyAlignment="1">
      <alignment horizontal="center" vertical="center" wrapText="1"/>
    </xf>
    <xf numFmtId="14" fontId="35" fillId="3" borderId="3" xfId="0" applyNumberFormat="1" applyFont="1" applyFill="1" applyBorder="1" applyAlignment="1">
      <alignment horizontal="center" vertical="center" wrapText="1"/>
    </xf>
    <xf numFmtId="0" fontId="36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164" fontId="16" fillId="0" borderId="0" xfId="0" applyNumberFormat="1" applyFont="1"/>
    <xf numFmtId="164" fontId="5" fillId="5" borderId="34" xfId="0" applyNumberFormat="1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8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164" fontId="39" fillId="2" borderId="3" xfId="0" applyNumberFormat="1" applyFont="1" applyFill="1" applyBorder="1" applyAlignment="1">
      <alignment horizontal="center" vertical="center" wrapText="1"/>
    </xf>
    <xf numFmtId="164" fontId="40" fillId="3" borderId="3" xfId="0" applyNumberFormat="1" applyFont="1" applyFill="1" applyBorder="1" applyAlignment="1">
      <alignment horizontal="center" vertical="center" wrapText="1"/>
    </xf>
    <xf numFmtId="164" fontId="41" fillId="3" borderId="3" xfId="0" applyNumberFormat="1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64" fontId="38" fillId="3" borderId="0" xfId="0" applyNumberFormat="1" applyFont="1" applyFill="1" applyAlignment="1">
      <alignment horizontal="center" vertical="center"/>
    </xf>
    <xf numFmtId="164" fontId="17" fillId="0" borderId="0" xfId="0" applyNumberFormat="1" applyFont="1"/>
    <xf numFmtId="164" fontId="10" fillId="0" borderId="0" xfId="0" applyNumberFormat="1" applyFont="1"/>
    <xf numFmtId="0" fontId="3" fillId="11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164" fontId="7" fillId="12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164" fontId="13" fillId="8" borderId="3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164" fontId="2" fillId="4" borderId="0" xfId="0" applyNumberFormat="1" applyFont="1" applyFill="1"/>
    <xf numFmtId="0" fontId="7" fillId="7" borderId="3" xfId="0" applyFont="1" applyFill="1" applyBorder="1" applyAlignment="1">
      <alignment horizontal="center" vertical="center" wrapText="1"/>
    </xf>
    <xf numFmtId="164" fontId="2" fillId="3" borderId="0" xfId="0" applyNumberFormat="1" applyFont="1" applyFill="1"/>
    <xf numFmtId="164" fontId="26" fillId="4" borderId="0" xfId="0" applyNumberFormat="1" applyFont="1" applyFill="1"/>
    <xf numFmtId="0" fontId="22" fillId="13" borderId="3" xfId="0" applyFont="1" applyFill="1" applyBorder="1" applyAlignment="1">
      <alignment horizontal="center" vertical="center" wrapText="1"/>
    </xf>
    <xf numFmtId="164" fontId="22" fillId="4" borderId="3" xfId="0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6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/>
    <xf numFmtId="0" fontId="16" fillId="0" borderId="39" xfId="0" applyFont="1" applyBorder="1"/>
    <xf numFmtId="0" fontId="16" fillId="0" borderId="40" xfId="0" applyFont="1" applyBorder="1"/>
    <xf numFmtId="0" fontId="16" fillId="0" borderId="41" xfId="0" applyFont="1" applyBorder="1"/>
    <xf numFmtId="165" fontId="2" fillId="0" borderId="42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164" fontId="16" fillId="0" borderId="47" xfId="0" applyNumberFormat="1" applyFont="1" applyBorder="1"/>
    <xf numFmtId="0" fontId="16" fillId="0" borderId="47" xfId="0" applyFont="1" applyBorder="1"/>
    <xf numFmtId="164" fontId="16" fillId="0" borderId="48" xfId="0" applyNumberFormat="1" applyFont="1" applyBorder="1"/>
    <xf numFmtId="0" fontId="14" fillId="0" borderId="10" xfId="0" applyFont="1" applyBorder="1" applyAlignment="1">
      <alignment horizontal="center" vertical="center" wrapText="1"/>
    </xf>
    <xf numFmtId="0" fontId="27" fillId="0" borderId="14" xfId="0" applyFont="1" applyBorder="1"/>
    <xf numFmtId="0" fontId="27" fillId="0" borderId="15" xfId="0" applyFont="1" applyBorder="1"/>
    <xf numFmtId="0" fontId="1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7" fillId="0" borderId="22" xfId="0" applyFont="1" applyBorder="1"/>
    <xf numFmtId="0" fontId="27" fillId="0" borderId="26" xfId="0" applyFont="1" applyBorder="1"/>
    <xf numFmtId="0" fontId="17" fillId="0" borderId="17" xfId="0" applyFont="1" applyBorder="1" applyAlignment="1">
      <alignment horizontal="center" vertical="center"/>
    </xf>
    <xf numFmtId="0" fontId="27" fillId="0" borderId="17" xfId="0" applyFont="1" applyBorder="1"/>
    <xf numFmtId="0" fontId="27" fillId="0" borderId="7" xfId="0" applyFont="1" applyBorder="1"/>
    <xf numFmtId="0" fontId="17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27" fillId="0" borderId="18" xfId="0" applyFont="1" applyBorder="1"/>
    <xf numFmtId="0" fontId="27" fillId="0" borderId="24" xfId="0" applyFont="1" applyBorder="1"/>
    <xf numFmtId="0" fontId="15" fillId="0" borderId="31" xfId="0" applyFont="1" applyBorder="1" applyAlignment="1">
      <alignment horizontal="center" vertical="center" wrapText="1"/>
    </xf>
    <xf numFmtId="0" fontId="27" fillId="0" borderId="25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27" fillId="3" borderId="9" xfId="0" applyFont="1" applyFill="1" applyBorder="1"/>
    <xf numFmtId="0" fontId="27" fillId="0" borderId="9" xfId="0" applyFont="1" applyBorder="1"/>
    <xf numFmtId="0" fontId="27" fillId="0" borderId="35" xfId="0" applyFont="1" applyBorder="1"/>
    <xf numFmtId="0" fontId="27" fillId="9" borderId="35" xfId="0" applyFont="1" applyFill="1" applyBorder="1"/>
    <xf numFmtId="0" fontId="27" fillId="3" borderId="35" xfId="0" applyFont="1" applyFill="1" applyBorder="1"/>
    <xf numFmtId="0" fontId="27" fillId="10" borderId="35" xfId="0" applyFont="1" applyFill="1" applyBorder="1"/>
    <xf numFmtId="0" fontId="27" fillId="10" borderId="9" xfId="0" applyFont="1" applyFill="1" applyBorder="1"/>
    <xf numFmtId="0" fontId="15" fillId="0" borderId="38" xfId="0" applyFont="1" applyBorder="1" applyAlignment="1">
      <alignment horizontal="center" vertical="center" wrapText="1"/>
    </xf>
    <xf numFmtId="0" fontId="27" fillId="0" borderId="38" xfId="0" applyFont="1" applyBorder="1"/>
    <xf numFmtId="0" fontId="27" fillId="0" borderId="6" xfId="0" applyFont="1" applyBorder="1"/>
    <xf numFmtId="0" fontId="14" fillId="0" borderId="17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472C4"/>
          <bgColor rgb="FF4472C4"/>
        </patternFill>
      </fill>
    </dxf>
  </dxfs>
  <tableStyles count="4">
    <tableStyle name="Saldo de Empenho - 2025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Saldo de Empenho - 2025-style 2" pivot="0" count="3" xr9:uid="{00000000-0011-0000-FFFF-FFFF01000000}">
      <tableStyleElement type="headerRow" dxfId="8"/>
      <tableStyleElement type="firstRowStripe" dxfId="7"/>
      <tableStyleElement type="secondRowStripe" dxfId="6"/>
    </tableStyle>
    <tableStyle name="Tipos de Contratos e Uso-style" pivot="0" count="3" xr9:uid="{00000000-0011-0000-FFFF-FFFF02000000}">
      <tableStyleElement type="headerRow" dxfId="5"/>
      <tableStyleElement type="firstRowStripe" dxfId="4"/>
      <tableStyleElement type="secondRowStripe" dxfId="3"/>
    </tableStyle>
    <tableStyle name="Tipos de Contratos e Uso-style 2" pivot="0" count="2" xr9:uid="{00000000-0011-0000-FFFF-FFFF03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41">
  <tableColumns count="2">
    <tableColumn id="1" xr3:uid="{00000000-0010-0000-0000-000001000000}" name="EMPRESA"/>
    <tableColumn id="2" xr3:uid="{00000000-0010-0000-0000-000002000000}" name="SALDO DO EMPENHO"/>
  </tableColumns>
  <tableStyleInfo name="Saldo de Empenho - 2025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1:BF41" headerRowCount="0">
  <tableColumns count="5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  <tableColumn id="27" xr3:uid="{00000000-0010-0000-0100-00001B000000}" name="Column27"/>
    <tableColumn id="28" xr3:uid="{00000000-0010-0000-0100-00001C000000}" name="Column28"/>
    <tableColumn id="29" xr3:uid="{00000000-0010-0000-0100-00001D000000}" name="Column29"/>
    <tableColumn id="30" xr3:uid="{00000000-0010-0000-0100-00001E000000}" name="Column30"/>
    <tableColumn id="31" xr3:uid="{00000000-0010-0000-0100-00001F000000}" name="Column31"/>
    <tableColumn id="32" xr3:uid="{00000000-0010-0000-0100-000020000000}" name="Column32"/>
    <tableColumn id="33" xr3:uid="{00000000-0010-0000-0100-000021000000}" name="Column33"/>
    <tableColumn id="34" xr3:uid="{00000000-0010-0000-0100-000022000000}" name="Column34"/>
    <tableColumn id="35" xr3:uid="{00000000-0010-0000-0100-000023000000}" name="Column35"/>
    <tableColumn id="36" xr3:uid="{00000000-0010-0000-0100-000024000000}" name="Column36"/>
    <tableColumn id="37" xr3:uid="{00000000-0010-0000-0100-000025000000}" name="Column37"/>
    <tableColumn id="38" xr3:uid="{00000000-0010-0000-0100-000026000000}" name="Column38"/>
    <tableColumn id="39" xr3:uid="{00000000-0010-0000-0100-000027000000}" name="Column39"/>
    <tableColumn id="40" xr3:uid="{00000000-0010-0000-0100-000028000000}" name="Column40"/>
    <tableColumn id="41" xr3:uid="{00000000-0010-0000-0100-000029000000}" name="Column41"/>
    <tableColumn id="42" xr3:uid="{00000000-0010-0000-0100-00002A000000}" name="Column42"/>
    <tableColumn id="43" xr3:uid="{00000000-0010-0000-0100-00002B000000}" name="Column43"/>
    <tableColumn id="44" xr3:uid="{00000000-0010-0000-0100-00002C000000}" name="Column44"/>
    <tableColumn id="45" xr3:uid="{00000000-0010-0000-0100-00002D000000}" name="Column45"/>
    <tableColumn id="46" xr3:uid="{00000000-0010-0000-0100-00002E000000}" name="Column46"/>
    <tableColumn id="47" xr3:uid="{00000000-0010-0000-0100-00002F000000}" name="Column47"/>
    <tableColumn id="48" xr3:uid="{00000000-0010-0000-0100-000030000000}" name="Column48"/>
    <tableColumn id="49" xr3:uid="{00000000-0010-0000-0100-000031000000}" name="Column49"/>
    <tableColumn id="50" xr3:uid="{00000000-0010-0000-0100-000032000000}" name="Column50"/>
    <tableColumn id="51" xr3:uid="{00000000-0010-0000-0100-000033000000}" name="Column51"/>
    <tableColumn id="52" xr3:uid="{00000000-0010-0000-0100-000034000000}" name="Column52"/>
    <tableColumn id="53" xr3:uid="{00000000-0010-0000-0100-000035000000}" name="Column53"/>
    <tableColumn id="54" xr3:uid="{00000000-0010-0000-0100-000036000000}" name="Column54"/>
    <tableColumn id="55" xr3:uid="{00000000-0010-0000-0100-000037000000}" name="Column55"/>
    <tableColumn id="56" xr3:uid="{00000000-0010-0000-0100-000038000000}" name="Column56"/>
  </tableColumns>
  <tableStyleInfo name="Saldo de Empenho - 2025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F1:H1" headerRowCount="0">
  <tableColumns count="3">
    <tableColumn id="1" xr3:uid="{00000000-0010-0000-0200-000001000000}" name="Column1"/>
    <tableColumn id="2" xr3:uid="{00000000-0010-0000-0200-000002000000}" name="Column2"/>
    <tableColumn id="3" xr3:uid="{00000000-0010-0000-0200-000003000000}" name="Column3"/>
  </tableColumns>
  <tableStyleInfo name="Tipos de Contratos e Us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C5:K5" headerRowCount="0">
  <tableColumns count="9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ipos de Contratos e Uso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yllena.almeida@csbrasilservicos.com.br" TargetMode="External"/><Relationship Id="rId13" Type="http://schemas.openxmlformats.org/officeDocument/2006/relationships/hyperlink" Target="mailto:mario.lefundes@light.com.br" TargetMode="External"/><Relationship Id="rId18" Type="http://schemas.openxmlformats.org/officeDocument/2006/relationships/hyperlink" Target="mailto:cristianereis@gruposermacol.com.br" TargetMode="External"/><Relationship Id="rId3" Type="http://schemas.openxmlformats.org/officeDocument/2006/relationships/hyperlink" Target="mailto:rejanec@cieerj.org.br" TargetMode="External"/><Relationship Id="rId21" Type="http://schemas.openxmlformats.org/officeDocument/2006/relationships/hyperlink" Target="mailto:faturamento@webtrip.tur.br" TargetMode="External"/><Relationship Id="rId7" Type="http://schemas.openxmlformats.org/officeDocument/2006/relationships/hyperlink" Target="mailto:myllena.almeida@csbrasilservicos.com.br" TargetMode="External"/><Relationship Id="rId12" Type="http://schemas.openxmlformats.org/officeDocument/2006/relationships/hyperlink" Target="mailto:rejane.faria@haddadrentacar.com.br" TargetMode="External"/><Relationship Id="rId17" Type="http://schemas.openxmlformats.org/officeDocument/2006/relationships/hyperlink" Target="mailto:cmotta@proderj.rj.gov.br" TargetMode="External"/><Relationship Id="rId2" Type="http://schemas.openxmlformats.org/officeDocument/2006/relationships/hyperlink" Target="mailto:grazieli.zampieron@brsupply.com.br" TargetMode="External"/><Relationship Id="rId16" Type="http://schemas.openxmlformats.org/officeDocument/2006/relationships/hyperlink" Target="mailto:cmotta@proderj.rj.gov.br" TargetMode="External"/><Relationship Id="rId20" Type="http://schemas.openxmlformats.org/officeDocument/2006/relationships/hyperlink" Target="mailto:financeiro@vegasecurity.com.br" TargetMode="External"/><Relationship Id="rId1" Type="http://schemas.openxmlformats.org/officeDocument/2006/relationships/hyperlink" Target="mailto:sthefany.silva@aguasdorio.com.br" TargetMode="External"/><Relationship Id="rId6" Type="http://schemas.openxmlformats.org/officeDocument/2006/relationships/hyperlink" Target="mailto:bruno.castrosouza@embratel.com.br" TargetMode="External"/><Relationship Id="rId11" Type="http://schemas.openxmlformats.org/officeDocument/2006/relationships/hyperlink" Target="mailto:sonia.avila@grupogreencard.com.br" TargetMode="External"/><Relationship Id="rId5" Type="http://schemas.openxmlformats.org/officeDocument/2006/relationships/hyperlink" Target="mailto:bruno.castrosouza@embratel.com.br" TargetMode="External"/><Relationship Id="rId15" Type="http://schemas.openxmlformats.org/officeDocument/2006/relationships/hyperlink" Target="mailto:cmotta@proderj.rj.gov.br" TargetMode="External"/><Relationship Id="rId10" Type="http://schemas.openxmlformats.org/officeDocument/2006/relationships/hyperlink" Target="mailto:nsouza@fenixx.com.br" TargetMode="External"/><Relationship Id="rId19" Type="http://schemas.openxmlformats.org/officeDocument/2006/relationships/hyperlink" Target="mailto:renilda.silva@valecard.com.br" TargetMode="External"/><Relationship Id="rId4" Type="http://schemas.openxmlformats.org/officeDocument/2006/relationships/hyperlink" Target="mailto:bruno.castrosouza@embratel.com.br" TargetMode="External"/><Relationship Id="rId9" Type="http://schemas.openxmlformats.org/officeDocument/2006/relationships/hyperlink" Target="mailto:financeiro@deselevadores.com.br" TargetMode="External"/><Relationship Id="rId14" Type="http://schemas.openxmlformats.org/officeDocument/2006/relationships/hyperlink" Target="mailto:financeiro@leismunicipais.com.b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myllena.almeida@csbrasilservicos.com.br" TargetMode="External"/><Relationship Id="rId13" Type="http://schemas.openxmlformats.org/officeDocument/2006/relationships/hyperlink" Target="mailto:rejane.faria@haddadrentacar.com.br" TargetMode="External"/><Relationship Id="rId18" Type="http://schemas.openxmlformats.org/officeDocument/2006/relationships/hyperlink" Target="mailto:cmotta@proderj.rj.gov.br" TargetMode="External"/><Relationship Id="rId26" Type="http://schemas.openxmlformats.org/officeDocument/2006/relationships/hyperlink" Target="mailto:faturamento@webtrip.tur.br" TargetMode="External"/><Relationship Id="rId3" Type="http://schemas.openxmlformats.org/officeDocument/2006/relationships/hyperlink" Target="mailto:rejanec@cieerj.org.br" TargetMode="External"/><Relationship Id="rId21" Type="http://schemas.openxmlformats.org/officeDocument/2006/relationships/hyperlink" Target="mailto:cmotta@proderj.rj.gov.br" TargetMode="External"/><Relationship Id="rId7" Type="http://schemas.openxmlformats.org/officeDocument/2006/relationships/hyperlink" Target="mailto:myllena.almeida@csbrasilservicos.com.br" TargetMode="External"/><Relationship Id="rId12" Type="http://schemas.openxmlformats.org/officeDocument/2006/relationships/hyperlink" Target="mailto:sonia.avila@grupogreencard.com.br" TargetMode="External"/><Relationship Id="rId17" Type="http://schemas.openxmlformats.org/officeDocument/2006/relationships/hyperlink" Target="mailto:cadastro@marefire.com.br" TargetMode="External"/><Relationship Id="rId25" Type="http://schemas.openxmlformats.org/officeDocument/2006/relationships/hyperlink" Target="mailto:financeiro@vegasecurity.com.br" TargetMode="External"/><Relationship Id="rId2" Type="http://schemas.openxmlformats.org/officeDocument/2006/relationships/hyperlink" Target="mailto:grazieli.zampieron@brsupply.com.br" TargetMode="External"/><Relationship Id="rId16" Type="http://schemas.openxmlformats.org/officeDocument/2006/relationships/hyperlink" Target="mailto:financeiro@leismunicipais.com.br" TargetMode="External"/><Relationship Id="rId20" Type="http://schemas.openxmlformats.org/officeDocument/2006/relationships/hyperlink" Target="mailto:cmotta@proderj.rj.gov.br" TargetMode="External"/><Relationship Id="rId1" Type="http://schemas.openxmlformats.org/officeDocument/2006/relationships/hyperlink" Target="mailto:sthefany.silva@aguasdorio.com.br" TargetMode="External"/><Relationship Id="rId6" Type="http://schemas.openxmlformats.org/officeDocument/2006/relationships/hyperlink" Target="mailto:bruno.castrosouza@embratel.com.br" TargetMode="External"/><Relationship Id="rId11" Type="http://schemas.openxmlformats.org/officeDocument/2006/relationships/hyperlink" Target="mailto:everton.oliveira@fipe.org.br" TargetMode="External"/><Relationship Id="rId24" Type="http://schemas.openxmlformats.org/officeDocument/2006/relationships/hyperlink" Target="mailto:renilda.silva@valecard.com.br" TargetMode="External"/><Relationship Id="rId5" Type="http://schemas.openxmlformats.org/officeDocument/2006/relationships/hyperlink" Target="mailto:bruno.castrosouza@embratel.com.br" TargetMode="External"/><Relationship Id="rId15" Type="http://schemas.openxmlformats.org/officeDocument/2006/relationships/hyperlink" Target="mailto:mario.lefundes@light.com.br" TargetMode="External"/><Relationship Id="rId23" Type="http://schemas.openxmlformats.org/officeDocument/2006/relationships/hyperlink" Target="mailto:siareweb@serpro.gov.br" TargetMode="External"/><Relationship Id="rId10" Type="http://schemas.openxmlformats.org/officeDocument/2006/relationships/hyperlink" Target="mailto:nsouza@fenixx.com.br" TargetMode="External"/><Relationship Id="rId19" Type="http://schemas.openxmlformats.org/officeDocument/2006/relationships/hyperlink" Target="mailto:cmotta@proderj.rj.gov.br" TargetMode="External"/><Relationship Id="rId4" Type="http://schemas.openxmlformats.org/officeDocument/2006/relationships/hyperlink" Target="mailto:bruno.castrosouza@embratel.com.br" TargetMode="External"/><Relationship Id="rId9" Type="http://schemas.openxmlformats.org/officeDocument/2006/relationships/hyperlink" Target="mailto:financeiro@deselevadores.com.br" TargetMode="External"/><Relationship Id="rId14" Type="http://schemas.openxmlformats.org/officeDocument/2006/relationships/hyperlink" Target="mailto:alda@lestesudeste.com.br" TargetMode="External"/><Relationship Id="rId22" Type="http://schemas.openxmlformats.org/officeDocument/2006/relationships/hyperlink" Target="mailto:cristianereis@gruposermacol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AA100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8" sqref="B8"/>
    </sheetView>
  </sheetViews>
  <sheetFormatPr defaultColWidth="12.5703125" defaultRowHeight="15.75" customHeight="1"/>
  <cols>
    <col min="1" max="1" width="5.28515625" customWidth="1"/>
    <col min="2" max="2" width="28.28515625" customWidth="1"/>
    <col min="3" max="3" width="26.7109375" customWidth="1"/>
    <col min="4" max="4" width="22.5703125" customWidth="1"/>
    <col min="5" max="5" width="13.140625" customWidth="1"/>
    <col min="6" max="6" width="8.42578125" customWidth="1"/>
    <col min="7" max="7" width="15.42578125" customWidth="1"/>
    <col min="8" max="8" width="16.140625" customWidth="1"/>
    <col min="9" max="9" width="13.42578125" customWidth="1"/>
    <col min="10" max="10" width="13.5703125" customWidth="1"/>
    <col min="11" max="11" width="14" customWidth="1"/>
    <col min="12" max="12" width="11.42578125" customWidth="1"/>
    <col min="13" max="13" width="13.85546875" customWidth="1"/>
    <col min="14" max="14" width="12.85546875" customWidth="1"/>
    <col min="15" max="15" width="17.85546875" customWidth="1"/>
    <col min="16" max="16" width="18.140625" customWidth="1"/>
    <col min="17" max="17" width="9.5703125" customWidth="1"/>
    <col min="18" max="18" width="10.28515625" customWidth="1"/>
    <col min="19" max="19" width="9.5703125" customWidth="1"/>
    <col min="20" max="20" width="13.28515625" customWidth="1"/>
  </cols>
  <sheetData>
    <row r="1" spans="1:27" ht="37.5" customHeight="1">
      <c r="A1" s="1" t="s">
        <v>0</v>
      </c>
      <c r="B1" s="1"/>
      <c r="C1" s="1"/>
      <c r="D1" s="1"/>
      <c r="E1" s="1"/>
      <c r="F1" s="1"/>
      <c r="G1" s="2" t="s">
        <v>1</v>
      </c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5"/>
      <c r="V1" s="5"/>
      <c r="W1" s="5"/>
      <c r="X1" s="5"/>
      <c r="Y1" s="5"/>
      <c r="Z1" s="5"/>
      <c r="AA1" s="5"/>
    </row>
    <row r="2" spans="1:27" ht="45">
      <c r="A2" s="6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15</v>
      </c>
      <c r="P2" s="7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5"/>
      <c r="V2" s="5"/>
      <c r="W2" s="5"/>
      <c r="X2" s="5"/>
      <c r="Y2" s="5"/>
      <c r="Z2" s="5"/>
      <c r="AA2" s="5"/>
    </row>
    <row r="3" spans="1:27" ht="30" hidden="1">
      <c r="A3" s="8">
        <v>1</v>
      </c>
      <c r="B3" s="8" t="s">
        <v>21</v>
      </c>
      <c r="C3" s="8" t="s">
        <v>22</v>
      </c>
      <c r="D3" s="9" t="s">
        <v>23</v>
      </c>
      <c r="E3" s="10">
        <v>44562</v>
      </c>
      <c r="F3" s="9">
        <v>21002830</v>
      </c>
      <c r="G3" s="11">
        <v>44593</v>
      </c>
      <c r="H3" s="11"/>
      <c r="I3" s="11">
        <v>44563</v>
      </c>
      <c r="J3" s="11">
        <v>46023</v>
      </c>
      <c r="K3" s="9">
        <f ca="1">(_xlfn.DAYS(J3, TODAY()))</f>
        <v>225</v>
      </c>
      <c r="L3" s="9"/>
      <c r="M3" s="9" t="s">
        <v>24</v>
      </c>
      <c r="N3" s="9" t="s">
        <v>25</v>
      </c>
      <c r="O3" s="8" t="s">
        <v>26</v>
      </c>
      <c r="P3" s="12">
        <v>350000</v>
      </c>
      <c r="Q3" s="9">
        <v>46641</v>
      </c>
      <c r="R3" s="9"/>
      <c r="S3" s="9"/>
      <c r="T3" s="9"/>
      <c r="U3" s="5"/>
      <c r="V3" s="5"/>
      <c r="W3" s="5"/>
      <c r="X3" s="5"/>
      <c r="Y3" s="5"/>
      <c r="Z3" s="5"/>
      <c r="AA3" s="5"/>
    </row>
    <row r="4" spans="1:27" ht="150" hidden="1">
      <c r="A4" s="13">
        <v>2</v>
      </c>
      <c r="B4" s="13" t="s">
        <v>27</v>
      </c>
      <c r="C4" s="13" t="s">
        <v>28</v>
      </c>
      <c r="D4" s="14" t="s">
        <v>29</v>
      </c>
      <c r="E4" s="14" t="s">
        <v>30</v>
      </c>
      <c r="F4" s="14">
        <v>22002981</v>
      </c>
      <c r="G4" s="15">
        <v>44810</v>
      </c>
      <c r="H4" s="15"/>
      <c r="I4" s="15">
        <v>44812</v>
      </c>
      <c r="J4" s="15">
        <v>45907</v>
      </c>
      <c r="K4" s="14">
        <f t="shared" ref="K4:K48" ca="1" si="0">(_xlfn.DAYS(J4, TODAY()))</f>
        <v>109</v>
      </c>
      <c r="L4" s="15">
        <v>45175</v>
      </c>
      <c r="M4" s="14" t="s">
        <v>31</v>
      </c>
      <c r="N4" s="14" t="s">
        <v>25</v>
      </c>
      <c r="O4" s="16">
        <v>1417361.31</v>
      </c>
      <c r="P4" s="17">
        <v>530000</v>
      </c>
      <c r="Q4" s="14">
        <v>134155</v>
      </c>
      <c r="R4" s="14">
        <v>2</v>
      </c>
      <c r="S4" s="14" t="s">
        <v>32</v>
      </c>
      <c r="T4" s="14"/>
      <c r="U4" s="5"/>
      <c r="V4" s="5"/>
      <c r="W4" s="5"/>
      <c r="X4" s="5"/>
      <c r="Y4" s="5"/>
      <c r="Z4" s="5"/>
      <c r="AA4" s="5"/>
    </row>
    <row r="5" spans="1:27" ht="135" hidden="1">
      <c r="A5" s="8">
        <v>3</v>
      </c>
      <c r="B5" s="8" t="s">
        <v>33</v>
      </c>
      <c r="C5" s="8" t="s">
        <v>34</v>
      </c>
      <c r="D5" s="9" t="s">
        <v>35</v>
      </c>
      <c r="E5" s="18">
        <v>45200</v>
      </c>
      <c r="F5" s="9">
        <v>23002162</v>
      </c>
      <c r="G5" s="11">
        <v>45111</v>
      </c>
      <c r="H5" s="11"/>
      <c r="I5" s="11">
        <v>45113</v>
      </c>
      <c r="J5" s="11">
        <v>46208</v>
      </c>
      <c r="K5" s="9">
        <f t="shared" ca="1" si="0"/>
        <v>410</v>
      </c>
      <c r="L5" s="9" t="s">
        <v>26</v>
      </c>
      <c r="M5" s="9" t="s">
        <v>36</v>
      </c>
      <c r="N5" s="9" t="s">
        <v>25</v>
      </c>
      <c r="O5" s="19">
        <v>658590.64</v>
      </c>
      <c r="P5" s="12">
        <v>240000</v>
      </c>
      <c r="Q5" s="9">
        <v>163245</v>
      </c>
      <c r="R5" s="9">
        <v>0</v>
      </c>
      <c r="S5" s="9" t="s">
        <v>37</v>
      </c>
      <c r="T5" s="9" t="s">
        <v>38</v>
      </c>
      <c r="U5" s="20"/>
      <c r="V5" s="20"/>
      <c r="W5" s="20"/>
      <c r="X5" s="20"/>
      <c r="Y5" s="20"/>
      <c r="Z5" s="20"/>
      <c r="AA5" s="20"/>
    </row>
    <row r="6" spans="1:27" ht="105" hidden="1">
      <c r="A6" s="13">
        <v>4</v>
      </c>
      <c r="B6" s="13" t="s">
        <v>39</v>
      </c>
      <c r="C6" s="13" t="s">
        <v>40</v>
      </c>
      <c r="D6" s="14" t="s">
        <v>41</v>
      </c>
      <c r="E6" s="21">
        <v>45139</v>
      </c>
      <c r="F6" s="14">
        <v>23000276</v>
      </c>
      <c r="G6" s="15">
        <v>45112</v>
      </c>
      <c r="H6" s="15"/>
      <c r="I6" s="15">
        <v>45114</v>
      </c>
      <c r="J6" s="15">
        <v>45844</v>
      </c>
      <c r="K6" s="14">
        <f t="shared" ca="1" si="0"/>
        <v>46</v>
      </c>
      <c r="L6" s="15">
        <v>45474</v>
      </c>
      <c r="M6" s="14" t="s">
        <v>42</v>
      </c>
      <c r="N6" s="14" t="s">
        <v>25</v>
      </c>
      <c r="O6" s="16">
        <v>316953.24</v>
      </c>
      <c r="P6" s="17">
        <v>170000</v>
      </c>
      <c r="Q6" s="14">
        <v>166953</v>
      </c>
      <c r="R6" s="14">
        <v>1</v>
      </c>
      <c r="S6" s="14" t="s">
        <v>43</v>
      </c>
      <c r="T6" s="14"/>
      <c r="U6" s="5"/>
      <c r="V6" s="5"/>
      <c r="W6" s="5"/>
      <c r="X6" s="5"/>
      <c r="Y6" s="5"/>
      <c r="Z6" s="5"/>
      <c r="AA6" s="5"/>
    </row>
    <row r="7" spans="1:27" ht="210" hidden="1">
      <c r="A7" s="8">
        <v>5</v>
      </c>
      <c r="B7" s="8" t="s">
        <v>44</v>
      </c>
      <c r="C7" s="8" t="s">
        <v>45</v>
      </c>
      <c r="D7" s="9" t="s">
        <v>46</v>
      </c>
      <c r="E7" s="10">
        <v>45078</v>
      </c>
      <c r="F7" s="9">
        <v>23001328</v>
      </c>
      <c r="G7" s="11">
        <v>45135</v>
      </c>
      <c r="H7" s="11"/>
      <c r="I7" s="11">
        <v>45140</v>
      </c>
      <c r="J7" s="11">
        <v>45870</v>
      </c>
      <c r="K7" s="9">
        <f t="shared" ca="1" si="0"/>
        <v>72</v>
      </c>
      <c r="L7" s="11">
        <v>45498</v>
      </c>
      <c r="M7" s="9" t="s">
        <v>42</v>
      </c>
      <c r="N7" s="9" t="s">
        <v>25</v>
      </c>
      <c r="O7" s="19">
        <v>81167.759999999995</v>
      </c>
      <c r="P7" s="12">
        <v>44000</v>
      </c>
      <c r="Q7" s="9" t="s">
        <v>47</v>
      </c>
      <c r="R7" s="9">
        <v>1</v>
      </c>
      <c r="S7" s="9" t="s">
        <v>43</v>
      </c>
      <c r="T7" s="9"/>
      <c r="U7" s="5"/>
      <c r="V7" s="5"/>
      <c r="W7" s="5"/>
      <c r="X7" s="5"/>
      <c r="Y7" s="5"/>
      <c r="Z7" s="5"/>
      <c r="AA7" s="5"/>
    </row>
    <row r="8" spans="1:27" ht="150">
      <c r="A8" s="13">
        <v>6</v>
      </c>
      <c r="B8" s="13" t="s">
        <v>48</v>
      </c>
      <c r="C8" s="13" t="s">
        <v>49</v>
      </c>
      <c r="D8" s="14" t="s">
        <v>50</v>
      </c>
      <c r="E8" s="21">
        <v>44986</v>
      </c>
      <c r="F8" s="14">
        <v>22003777</v>
      </c>
      <c r="G8" s="15">
        <v>44985</v>
      </c>
      <c r="H8" s="15"/>
      <c r="I8" s="15">
        <v>44987</v>
      </c>
      <c r="J8" s="15">
        <v>45717</v>
      </c>
      <c r="K8" s="14">
        <f ca="1">(_xlfn.DAYS(J8, TODAY()))</f>
        <v>-81</v>
      </c>
      <c r="L8" s="15"/>
      <c r="M8" s="14" t="s">
        <v>42</v>
      </c>
      <c r="N8" s="14" t="s">
        <v>25</v>
      </c>
      <c r="O8" s="16">
        <v>146004</v>
      </c>
      <c r="P8" s="17">
        <v>160000</v>
      </c>
      <c r="Q8" s="14">
        <v>146101</v>
      </c>
      <c r="R8" s="14">
        <v>1</v>
      </c>
      <c r="S8" s="14" t="s">
        <v>43</v>
      </c>
      <c r="T8" s="14"/>
      <c r="U8" s="5"/>
      <c r="V8" s="5"/>
      <c r="W8" s="5"/>
      <c r="X8" s="5"/>
      <c r="Y8" s="5"/>
      <c r="Z8" s="5"/>
      <c r="AA8" s="5"/>
    </row>
    <row r="9" spans="1:27" ht="240">
      <c r="A9" s="8">
        <v>7</v>
      </c>
      <c r="B9" s="8" t="s">
        <v>51</v>
      </c>
      <c r="C9" s="8" t="s">
        <v>52</v>
      </c>
      <c r="D9" s="9" t="s">
        <v>53</v>
      </c>
      <c r="E9" s="10">
        <v>45047</v>
      </c>
      <c r="F9" s="9">
        <v>23000493</v>
      </c>
      <c r="G9" s="11">
        <v>45041</v>
      </c>
      <c r="H9" s="11"/>
      <c r="I9" s="11">
        <v>45056</v>
      </c>
      <c r="J9" s="11">
        <v>45786</v>
      </c>
      <c r="K9" s="9">
        <f t="shared" ca="1" si="0"/>
        <v>-12</v>
      </c>
      <c r="L9" s="11">
        <v>45419</v>
      </c>
      <c r="M9" s="9" t="s">
        <v>42</v>
      </c>
      <c r="N9" s="9" t="s">
        <v>25</v>
      </c>
      <c r="O9" s="19">
        <v>253792.92</v>
      </c>
      <c r="P9" s="12">
        <v>288000</v>
      </c>
      <c r="Q9" s="9">
        <v>166953</v>
      </c>
      <c r="R9" s="9">
        <v>1</v>
      </c>
      <c r="S9" s="9" t="s">
        <v>43</v>
      </c>
      <c r="T9" s="9"/>
      <c r="U9" s="5"/>
      <c r="V9" s="5"/>
      <c r="W9" s="5"/>
      <c r="X9" s="5"/>
      <c r="Y9" s="5"/>
      <c r="Z9" s="5"/>
      <c r="AA9" s="5"/>
    </row>
    <row r="10" spans="1:27" ht="150" hidden="1">
      <c r="A10" s="13"/>
      <c r="B10" s="22" t="s">
        <v>54</v>
      </c>
      <c r="C10" s="22" t="s">
        <v>55</v>
      </c>
      <c r="D10" s="22" t="s">
        <v>56</v>
      </c>
      <c r="E10" s="23">
        <v>45017</v>
      </c>
      <c r="F10" s="22">
        <v>21002061</v>
      </c>
      <c r="G10" s="24">
        <v>44999</v>
      </c>
      <c r="H10" s="24"/>
      <c r="I10" s="24">
        <v>45002</v>
      </c>
      <c r="J10" s="24">
        <v>45367</v>
      </c>
      <c r="K10" s="22">
        <f t="shared" ca="1" si="0"/>
        <v>-431</v>
      </c>
      <c r="L10" s="24"/>
      <c r="M10" s="22" t="s">
        <v>42</v>
      </c>
      <c r="N10" s="22" t="s">
        <v>57</v>
      </c>
      <c r="O10" s="25">
        <v>32054.16</v>
      </c>
      <c r="P10" s="26" t="s">
        <v>26</v>
      </c>
      <c r="Q10" s="22" t="s">
        <v>26</v>
      </c>
      <c r="R10" s="22"/>
      <c r="S10" s="22"/>
      <c r="T10" s="22"/>
      <c r="U10" s="27"/>
      <c r="V10" s="27"/>
      <c r="W10" s="27"/>
      <c r="X10" s="27"/>
      <c r="Y10" s="27"/>
      <c r="Z10" s="27"/>
      <c r="AA10" s="27"/>
    </row>
    <row r="11" spans="1:27" ht="60" hidden="1">
      <c r="A11" s="28"/>
      <c r="B11" s="28" t="s">
        <v>58</v>
      </c>
      <c r="C11" s="28" t="s">
        <v>59</v>
      </c>
      <c r="D11" s="28" t="s">
        <v>60</v>
      </c>
      <c r="E11" s="28" t="s">
        <v>61</v>
      </c>
      <c r="F11" s="28">
        <v>22003428</v>
      </c>
      <c r="G11" s="29">
        <v>44845</v>
      </c>
      <c r="H11" s="29"/>
      <c r="I11" s="29">
        <v>44848</v>
      </c>
      <c r="J11" s="29">
        <v>45578</v>
      </c>
      <c r="K11" s="28">
        <f t="shared" ca="1" si="0"/>
        <v>-220</v>
      </c>
      <c r="L11" s="29">
        <v>45197</v>
      </c>
      <c r="M11" s="28" t="s">
        <v>62</v>
      </c>
      <c r="N11" s="28" t="s">
        <v>57</v>
      </c>
      <c r="O11" s="30">
        <v>1341565.2</v>
      </c>
      <c r="P11" s="31">
        <v>820000</v>
      </c>
      <c r="Q11" s="28">
        <v>64502</v>
      </c>
      <c r="R11" s="28"/>
      <c r="S11" s="28"/>
      <c r="T11" s="28"/>
      <c r="U11" s="27"/>
      <c r="V11" s="27"/>
      <c r="W11" s="27"/>
      <c r="X11" s="27"/>
      <c r="Y11" s="27"/>
      <c r="Z11" s="27"/>
      <c r="AA11" s="27"/>
    </row>
    <row r="12" spans="1:27" ht="60" hidden="1">
      <c r="A12" s="13">
        <v>8</v>
      </c>
      <c r="B12" s="13" t="s">
        <v>58</v>
      </c>
      <c r="C12" s="13" t="s">
        <v>63</v>
      </c>
      <c r="D12" s="14" t="s">
        <v>60</v>
      </c>
      <c r="E12" s="21">
        <v>45505</v>
      </c>
      <c r="F12" s="14">
        <v>24037518</v>
      </c>
      <c r="G12" s="15">
        <v>45575</v>
      </c>
      <c r="H12" s="15"/>
      <c r="I12" s="15">
        <v>45579</v>
      </c>
      <c r="J12" s="15">
        <v>46490</v>
      </c>
      <c r="K12" s="32">
        <f t="shared" ca="1" si="0"/>
        <v>692</v>
      </c>
      <c r="L12" s="33"/>
      <c r="M12" s="14" t="s">
        <v>62</v>
      </c>
      <c r="N12" s="14" t="s">
        <v>25</v>
      </c>
      <c r="O12" s="16">
        <v>3292800</v>
      </c>
      <c r="P12" s="17">
        <v>820000</v>
      </c>
      <c r="Q12" s="14">
        <v>64502</v>
      </c>
      <c r="R12" s="14">
        <v>0</v>
      </c>
      <c r="S12" s="14" t="s">
        <v>64</v>
      </c>
      <c r="T12" s="32"/>
      <c r="U12" s="34"/>
      <c r="V12" s="34"/>
      <c r="W12" s="34"/>
      <c r="X12" s="34"/>
      <c r="Y12" s="34"/>
      <c r="Z12" s="34"/>
      <c r="AA12" s="34"/>
    </row>
    <row r="13" spans="1:27" ht="135">
      <c r="A13" s="8">
        <v>9</v>
      </c>
      <c r="B13" s="8" t="s">
        <v>65</v>
      </c>
      <c r="C13" s="8" t="s">
        <v>66</v>
      </c>
      <c r="D13" s="9" t="s">
        <v>67</v>
      </c>
      <c r="E13" s="10">
        <v>44682</v>
      </c>
      <c r="F13" s="9">
        <v>22000533</v>
      </c>
      <c r="G13" s="11">
        <v>44630</v>
      </c>
      <c r="H13" s="11"/>
      <c r="I13" s="11">
        <v>44636</v>
      </c>
      <c r="J13" s="11">
        <v>45731</v>
      </c>
      <c r="K13" s="9">
        <f t="shared" ca="1" si="0"/>
        <v>-67</v>
      </c>
      <c r="L13" s="11"/>
      <c r="M13" s="9" t="s">
        <v>68</v>
      </c>
      <c r="N13" s="9" t="s">
        <v>25</v>
      </c>
      <c r="O13" s="19">
        <v>85320</v>
      </c>
      <c r="P13" s="12">
        <v>95000</v>
      </c>
      <c r="Q13" s="9">
        <v>158120</v>
      </c>
      <c r="R13" s="9">
        <v>1</v>
      </c>
      <c r="S13" s="9" t="s">
        <v>32</v>
      </c>
      <c r="T13" s="9"/>
      <c r="U13" s="5"/>
      <c r="V13" s="5"/>
      <c r="W13" s="5"/>
      <c r="X13" s="5"/>
      <c r="Y13" s="5"/>
      <c r="Z13" s="5"/>
      <c r="AA13" s="5"/>
    </row>
    <row r="14" spans="1:27" ht="135">
      <c r="A14" s="13">
        <v>10</v>
      </c>
      <c r="B14" s="13" t="s">
        <v>69</v>
      </c>
      <c r="C14" s="13" t="s">
        <v>70</v>
      </c>
      <c r="D14" s="14" t="s">
        <v>71</v>
      </c>
      <c r="E14" s="14" t="s">
        <v>72</v>
      </c>
      <c r="F14" s="14">
        <v>21003091</v>
      </c>
      <c r="G14" s="15">
        <v>44557</v>
      </c>
      <c r="H14" s="15"/>
      <c r="I14" s="15">
        <v>44559</v>
      </c>
      <c r="J14" s="15">
        <v>45654</v>
      </c>
      <c r="K14" s="14">
        <f t="shared" ca="1" si="0"/>
        <v>-144</v>
      </c>
      <c r="L14" s="14"/>
      <c r="M14" s="14" t="s">
        <v>68</v>
      </c>
      <c r="N14" s="14" t="s">
        <v>25</v>
      </c>
      <c r="O14" s="16">
        <v>121716</v>
      </c>
      <c r="P14" s="17">
        <v>44400</v>
      </c>
      <c r="Q14" s="14" t="s">
        <v>73</v>
      </c>
      <c r="R14" s="14">
        <v>1</v>
      </c>
      <c r="S14" s="14" t="s">
        <v>74</v>
      </c>
      <c r="T14" s="14"/>
      <c r="U14" s="5"/>
      <c r="V14" s="5"/>
      <c r="W14" s="5"/>
      <c r="X14" s="5"/>
      <c r="Y14" s="5"/>
      <c r="Z14" s="5"/>
      <c r="AA14" s="5"/>
    </row>
    <row r="15" spans="1:27" ht="75">
      <c r="A15" s="8">
        <v>11</v>
      </c>
      <c r="B15" s="8" t="s">
        <v>75</v>
      </c>
      <c r="C15" s="8" t="s">
        <v>76</v>
      </c>
      <c r="D15" s="9" t="s">
        <v>77</v>
      </c>
      <c r="E15" s="10">
        <v>44805</v>
      </c>
      <c r="F15" s="9">
        <v>22001749</v>
      </c>
      <c r="G15" s="11">
        <v>44743</v>
      </c>
      <c r="H15" s="11"/>
      <c r="I15" s="11">
        <v>44748</v>
      </c>
      <c r="J15" s="11">
        <v>45478</v>
      </c>
      <c r="K15" s="9">
        <f t="shared" ca="1" si="0"/>
        <v>-320</v>
      </c>
      <c r="L15" s="11">
        <v>45111</v>
      </c>
      <c r="M15" s="9" t="s">
        <v>68</v>
      </c>
      <c r="N15" s="9" t="s">
        <v>25</v>
      </c>
      <c r="O15" s="19">
        <v>215114.4</v>
      </c>
      <c r="P15" s="12">
        <v>118000</v>
      </c>
      <c r="Q15" s="9" t="s">
        <v>78</v>
      </c>
      <c r="R15" s="9">
        <v>2</v>
      </c>
      <c r="S15" s="9" t="s">
        <v>32</v>
      </c>
      <c r="T15" s="9" t="s">
        <v>79</v>
      </c>
      <c r="U15" s="5"/>
      <c r="V15" s="5"/>
      <c r="W15" s="5"/>
      <c r="X15" s="5"/>
      <c r="Y15" s="5"/>
      <c r="Z15" s="5"/>
      <c r="AA15" s="5"/>
    </row>
    <row r="16" spans="1:27" ht="120" hidden="1">
      <c r="A16" s="13">
        <v>12</v>
      </c>
      <c r="B16" s="13" t="s">
        <v>80</v>
      </c>
      <c r="C16" s="13" t="s">
        <v>81</v>
      </c>
      <c r="D16" s="14" t="s">
        <v>82</v>
      </c>
      <c r="E16" s="14" t="s">
        <v>83</v>
      </c>
      <c r="F16" s="14">
        <v>22002514</v>
      </c>
      <c r="G16" s="15">
        <v>44784</v>
      </c>
      <c r="H16" s="15"/>
      <c r="I16" s="15">
        <v>44788</v>
      </c>
      <c r="J16" s="15">
        <v>46248</v>
      </c>
      <c r="K16" s="14">
        <f t="shared" ca="1" si="0"/>
        <v>450</v>
      </c>
      <c r="L16" s="14"/>
      <c r="M16" s="14" t="s">
        <v>84</v>
      </c>
      <c r="N16" s="14" t="s">
        <v>25</v>
      </c>
      <c r="O16" s="16">
        <v>3379999.68</v>
      </c>
      <c r="P16" s="17">
        <v>479000</v>
      </c>
      <c r="Q16" s="14" t="s">
        <v>85</v>
      </c>
      <c r="R16" s="14">
        <v>0</v>
      </c>
      <c r="S16" s="14" t="s">
        <v>32</v>
      </c>
      <c r="T16" s="14" t="s">
        <v>86</v>
      </c>
      <c r="U16" s="20"/>
      <c r="V16" s="20"/>
      <c r="W16" s="20"/>
      <c r="X16" s="20"/>
      <c r="Y16" s="20"/>
      <c r="Z16" s="20"/>
      <c r="AA16" s="20"/>
    </row>
    <row r="17" spans="1:27" ht="135" hidden="1">
      <c r="A17" s="8">
        <v>13</v>
      </c>
      <c r="B17" s="8" t="s">
        <v>87</v>
      </c>
      <c r="C17" s="8" t="s">
        <v>88</v>
      </c>
      <c r="D17" s="9" t="s">
        <v>89</v>
      </c>
      <c r="E17" s="9" t="s">
        <v>90</v>
      </c>
      <c r="F17" s="9">
        <v>23003359</v>
      </c>
      <c r="G17" s="11">
        <v>45188</v>
      </c>
      <c r="H17" s="11"/>
      <c r="I17" s="11">
        <v>45194</v>
      </c>
      <c r="J17" s="11">
        <v>46411</v>
      </c>
      <c r="K17" s="9">
        <f t="shared" ca="1" si="0"/>
        <v>613</v>
      </c>
      <c r="L17" s="11"/>
      <c r="M17" s="9" t="s">
        <v>84</v>
      </c>
      <c r="N17" s="9" t="s">
        <v>25</v>
      </c>
      <c r="O17" s="19">
        <v>167616</v>
      </c>
      <c r="P17" s="12">
        <v>64000</v>
      </c>
      <c r="Q17" s="9">
        <v>172020</v>
      </c>
      <c r="R17" s="9">
        <v>0</v>
      </c>
      <c r="S17" s="9" t="s">
        <v>43</v>
      </c>
      <c r="T17" s="9"/>
      <c r="U17" s="35"/>
      <c r="V17" s="35"/>
      <c r="W17" s="35"/>
      <c r="X17" s="35"/>
      <c r="Y17" s="35"/>
      <c r="Z17" s="35"/>
      <c r="AA17" s="35"/>
    </row>
    <row r="18" spans="1:27" ht="90" hidden="1">
      <c r="A18" s="13">
        <v>14</v>
      </c>
      <c r="B18" s="13" t="s">
        <v>91</v>
      </c>
      <c r="C18" s="13" t="s">
        <v>92</v>
      </c>
      <c r="D18" s="14" t="s">
        <v>93</v>
      </c>
      <c r="E18" s="14" t="s">
        <v>94</v>
      </c>
      <c r="F18" s="14">
        <v>22002286</v>
      </c>
      <c r="G18" s="15">
        <v>44784</v>
      </c>
      <c r="H18" s="15"/>
      <c r="I18" s="15">
        <v>44788</v>
      </c>
      <c r="J18" s="15">
        <v>45883</v>
      </c>
      <c r="K18" s="14">
        <f t="shared" ca="1" si="0"/>
        <v>85</v>
      </c>
      <c r="L18" s="15">
        <v>45510</v>
      </c>
      <c r="M18" s="14" t="s">
        <v>42</v>
      </c>
      <c r="N18" s="14" t="s">
        <v>25</v>
      </c>
      <c r="O18" s="16">
        <v>642061.25</v>
      </c>
      <c r="P18" s="17">
        <v>346380</v>
      </c>
      <c r="Q18" s="14" t="s">
        <v>95</v>
      </c>
      <c r="R18" s="14">
        <v>2</v>
      </c>
      <c r="S18" s="14" t="s">
        <v>32</v>
      </c>
      <c r="T18" s="14" t="s">
        <v>96</v>
      </c>
      <c r="U18" s="5"/>
      <c r="V18" s="5"/>
      <c r="W18" s="5"/>
      <c r="X18" s="5"/>
      <c r="Y18" s="5"/>
      <c r="Z18" s="5"/>
      <c r="AA18" s="5"/>
    </row>
    <row r="19" spans="1:27" ht="30" hidden="1">
      <c r="A19" s="8">
        <v>15</v>
      </c>
      <c r="B19" s="8" t="s">
        <v>97</v>
      </c>
      <c r="C19" s="8" t="s">
        <v>98</v>
      </c>
      <c r="D19" s="9" t="s">
        <v>99</v>
      </c>
      <c r="E19" s="9" t="s">
        <v>100</v>
      </c>
      <c r="F19" s="9">
        <v>22002042</v>
      </c>
      <c r="G19" s="11">
        <v>44756</v>
      </c>
      <c r="H19" s="11"/>
      <c r="I19" s="11">
        <v>44760</v>
      </c>
      <c r="J19" s="11">
        <v>45855</v>
      </c>
      <c r="K19" s="9">
        <f t="shared" ca="1" si="0"/>
        <v>57</v>
      </c>
      <c r="L19" s="11">
        <v>45126</v>
      </c>
      <c r="M19" s="9" t="s">
        <v>101</v>
      </c>
      <c r="N19" s="9" t="s">
        <v>25</v>
      </c>
      <c r="O19" s="19">
        <v>148711.41</v>
      </c>
      <c r="P19" s="12">
        <v>55000</v>
      </c>
      <c r="Q19" s="9">
        <v>101365</v>
      </c>
      <c r="R19" s="9">
        <v>2</v>
      </c>
      <c r="S19" s="9" t="s">
        <v>32</v>
      </c>
      <c r="T19" s="9"/>
      <c r="U19" s="35"/>
      <c r="V19" s="35"/>
      <c r="W19" s="35"/>
      <c r="X19" s="35"/>
      <c r="Y19" s="35"/>
      <c r="Z19" s="35"/>
      <c r="AA19" s="35"/>
    </row>
    <row r="20" spans="1:27" ht="30">
      <c r="A20" s="13">
        <v>16</v>
      </c>
      <c r="B20" s="13" t="s">
        <v>102</v>
      </c>
      <c r="C20" s="13" t="s">
        <v>103</v>
      </c>
      <c r="D20" s="14" t="s">
        <v>104</v>
      </c>
      <c r="E20" s="21">
        <v>44378</v>
      </c>
      <c r="F20" s="14">
        <v>21001956</v>
      </c>
      <c r="G20" s="15">
        <v>44307</v>
      </c>
      <c r="H20" s="15"/>
      <c r="I20" s="15">
        <v>44308</v>
      </c>
      <c r="J20" s="15">
        <v>45768</v>
      </c>
      <c r="K20" s="14">
        <f t="shared" ca="1" si="0"/>
        <v>-30</v>
      </c>
      <c r="L20" s="15">
        <v>45040</v>
      </c>
      <c r="M20" s="14" t="s">
        <v>101</v>
      </c>
      <c r="N20" s="14" t="s">
        <v>25</v>
      </c>
      <c r="O20" s="16">
        <v>283046.51</v>
      </c>
      <c r="P20" s="17">
        <v>95000</v>
      </c>
      <c r="Q20" s="14">
        <v>116356</v>
      </c>
      <c r="R20" s="14">
        <v>3</v>
      </c>
      <c r="S20" s="14" t="s">
        <v>74</v>
      </c>
      <c r="T20" s="14"/>
      <c r="U20" s="20"/>
      <c r="V20" s="20"/>
      <c r="W20" s="20"/>
      <c r="X20" s="20"/>
      <c r="Y20" s="20"/>
      <c r="Z20" s="20"/>
      <c r="AA20" s="20"/>
    </row>
    <row r="21" spans="1:27" ht="105" hidden="1">
      <c r="A21" s="8">
        <v>17</v>
      </c>
      <c r="B21" s="8" t="s">
        <v>105</v>
      </c>
      <c r="C21" s="8" t="s">
        <v>106</v>
      </c>
      <c r="D21" s="9" t="s">
        <v>107</v>
      </c>
      <c r="E21" s="9" t="s">
        <v>108</v>
      </c>
      <c r="F21" s="9">
        <v>23003464</v>
      </c>
      <c r="G21" s="11">
        <v>45195</v>
      </c>
      <c r="H21" s="11"/>
      <c r="I21" s="11">
        <v>45198</v>
      </c>
      <c r="J21" s="11">
        <v>45928</v>
      </c>
      <c r="K21" s="9">
        <f t="shared" ca="1" si="0"/>
        <v>130</v>
      </c>
      <c r="L21" s="11">
        <v>45565</v>
      </c>
      <c r="M21" s="9" t="s">
        <v>68</v>
      </c>
      <c r="N21" s="9" t="s">
        <v>25</v>
      </c>
      <c r="O21" s="19">
        <v>12774</v>
      </c>
      <c r="P21" s="12">
        <v>14000</v>
      </c>
      <c r="Q21" s="9">
        <v>124542</v>
      </c>
      <c r="R21" s="9">
        <v>1</v>
      </c>
      <c r="S21" s="9" t="s">
        <v>43</v>
      </c>
      <c r="T21" s="9" t="s">
        <v>109</v>
      </c>
      <c r="U21" s="35"/>
      <c r="V21" s="35"/>
      <c r="W21" s="35"/>
      <c r="X21" s="35"/>
      <c r="Y21" s="35"/>
      <c r="Z21" s="35"/>
      <c r="AA21" s="35"/>
    </row>
    <row r="22" spans="1:27" ht="165" hidden="1">
      <c r="A22" s="13">
        <v>18</v>
      </c>
      <c r="B22" s="13" t="s">
        <v>110</v>
      </c>
      <c r="C22" s="13" t="s">
        <v>111</v>
      </c>
      <c r="D22" s="14" t="s">
        <v>112</v>
      </c>
      <c r="E22" s="21">
        <v>45444</v>
      </c>
      <c r="F22" s="14">
        <v>24034941</v>
      </c>
      <c r="G22" s="15">
        <v>45468</v>
      </c>
      <c r="H22" s="15"/>
      <c r="I22" s="15">
        <v>45470</v>
      </c>
      <c r="J22" s="15">
        <v>45834</v>
      </c>
      <c r="K22" s="14">
        <f t="shared" ca="1" si="0"/>
        <v>36</v>
      </c>
      <c r="L22" s="14" t="s">
        <v>113</v>
      </c>
      <c r="M22" s="14" t="s">
        <v>42</v>
      </c>
      <c r="N22" s="14" t="s">
        <v>25</v>
      </c>
      <c r="O22" s="16">
        <v>4627106</v>
      </c>
      <c r="P22" s="17">
        <v>2634642</v>
      </c>
      <c r="Q22" s="14" t="s">
        <v>114</v>
      </c>
      <c r="R22" s="14">
        <v>0</v>
      </c>
      <c r="S22" s="14" t="s">
        <v>115</v>
      </c>
      <c r="T22" s="14" t="s">
        <v>116</v>
      </c>
      <c r="U22" s="20"/>
      <c r="V22" s="20"/>
      <c r="W22" s="20"/>
      <c r="X22" s="20"/>
      <c r="Y22" s="20"/>
      <c r="Z22" s="20"/>
      <c r="AA22" s="20"/>
    </row>
    <row r="23" spans="1:27" ht="251.25" hidden="1" customHeight="1">
      <c r="A23" s="8"/>
      <c r="B23" s="8" t="s">
        <v>117</v>
      </c>
      <c r="C23" s="8" t="s">
        <v>118</v>
      </c>
      <c r="D23" s="9" t="s">
        <v>119</v>
      </c>
      <c r="E23" s="10">
        <v>45474</v>
      </c>
      <c r="F23" s="9">
        <v>24037077</v>
      </c>
      <c r="G23" s="11">
        <v>45551</v>
      </c>
      <c r="H23" s="11"/>
      <c r="I23" s="11">
        <v>45553</v>
      </c>
      <c r="J23" s="9" t="s">
        <v>120</v>
      </c>
      <c r="K23" s="9" t="e">
        <f t="shared" ca="1" si="0"/>
        <v>#VALUE!</v>
      </c>
      <c r="L23" s="9"/>
      <c r="M23" s="9" t="s">
        <v>42</v>
      </c>
      <c r="N23" s="9" t="s">
        <v>121</v>
      </c>
      <c r="O23" s="19">
        <v>2691640.72</v>
      </c>
      <c r="P23" s="12"/>
      <c r="Q23" s="9"/>
      <c r="R23" s="9">
        <v>0</v>
      </c>
      <c r="S23" s="9" t="s">
        <v>115</v>
      </c>
      <c r="T23" s="9"/>
      <c r="U23" s="20"/>
      <c r="V23" s="20"/>
      <c r="W23" s="20"/>
      <c r="X23" s="20"/>
      <c r="Y23" s="20"/>
      <c r="Z23" s="20"/>
      <c r="AA23" s="20"/>
    </row>
    <row r="24" spans="1:27" ht="120" hidden="1">
      <c r="A24" s="13">
        <v>19</v>
      </c>
      <c r="B24" s="13" t="s">
        <v>122</v>
      </c>
      <c r="C24" s="13" t="s">
        <v>123</v>
      </c>
      <c r="D24" s="14" t="s">
        <v>124</v>
      </c>
      <c r="E24" s="14" t="s">
        <v>125</v>
      </c>
      <c r="F24" s="14">
        <v>23002211</v>
      </c>
      <c r="G24" s="15">
        <v>45134</v>
      </c>
      <c r="H24" s="15"/>
      <c r="I24" s="15">
        <v>45135</v>
      </c>
      <c r="J24" s="15">
        <v>45865</v>
      </c>
      <c r="K24" s="14">
        <f t="shared" ca="1" si="0"/>
        <v>67</v>
      </c>
      <c r="L24" s="14"/>
      <c r="M24" s="14" t="s">
        <v>31</v>
      </c>
      <c r="N24" s="14" t="s">
        <v>25</v>
      </c>
      <c r="O24" s="16">
        <v>3369526.53</v>
      </c>
      <c r="P24" s="17">
        <v>1941600</v>
      </c>
      <c r="Q24" s="14" t="s">
        <v>126</v>
      </c>
      <c r="R24" s="14">
        <v>0</v>
      </c>
      <c r="S24" s="14" t="s">
        <v>43</v>
      </c>
      <c r="T24" s="14" t="s">
        <v>127</v>
      </c>
      <c r="U24" s="5"/>
      <c r="V24" s="5"/>
      <c r="W24" s="5"/>
      <c r="X24" s="5"/>
      <c r="Y24" s="5"/>
      <c r="Z24" s="5"/>
      <c r="AA24" s="5"/>
    </row>
    <row r="25" spans="1:27" ht="135" hidden="1">
      <c r="A25" s="28">
        <v>20</v>
      </c>
      <c r="B25" s="28" t="s">
        <v>128</v>
      </c>
      <c r="C25" s="28" t="s">
        <v>129</v>
      </c>
      <c r="D25" s="36" t="s">
        <v>130</v>
      </c>
      <c r="E25" s="36" t="s">
        <v>131</v>
      </c>
      <c r="F25" s="36">
        <v>22009108</v>
      </c>
      <c r="G25" s="37">
        <v>44894</v>
      </c>
      <c r="H25" s="37"/>
      <c r="I25" s="37">
        <v>44896</v>
      </c>
      <c r="J25" s="37">
        <v>45626</v>
      </c>
      <c r="K25" s="36">
        <f t="shared" ca="1" si="0"/>
        <v>-172</v>
      </c>
      <c r="L25" s="37">
        <v>45391</v>
      </c>
      <c r="M25" s="36" t="s">
        <v>132</v>
      </c>
      <c r="N25" s="36" t="s">
        <v>25</v>
      </c>
      <c r="O25" s="30">
        <v>903624.43</v>
      </c>
      <c r="P25" s="38" t="s">
        <v>26</v>
      </c>
      <c r="Q25" s="36" t="s">
        <v>26</v>
      </c>
      <c r="R25" s="36"/>
      <c r="S25" s="36"/>
      <c r="T25" s="36" t="s">
        <v>133</v>
      </c>
      <c r="U25" s="39"/>
      <c r="V25" s="39"/>
      <c r="W25" s="39"/>
      <c r="X25" s="39"/>
      <c r="Y25" s="39"/>
      <c r="Z25" s="39"/>
      <c r="AA25" s="39"/>
    </row>
    <row r="26" spans="1:27" ht="240" hidden="1">
      <c r="A26" s="13"/>
      <c r="B26" s="13" t="s">
        <v>134</v>
      </c>
      <c r="C26" s="13" t="s">
        <v>135</v>
      </c>
      <c r="D26" s="14" t="s">
        <v>136</v>
      </c>
      <c r="E26" s="21">
        <v>45689</v>
      </c>
      <c r="F26" s="14">
        <v>25039784</v>
      </c>
      <c r="G26" s="15">
        <v>45737</v>
      </c>
      <c r="H26" s="15">
        <v>45729</v>
      </c>
      <c r="I26" s="15">
        <v>45740</v>
      </c>
      <c r="J26" s="15">
        <v>46104</v>
      </c>
      <c r="K26" s="14">
        <f t="shared" ca="1" si="0"/>
        <v>306</v>
      </c>
      <c r="L26" s="15"/>
      <c r="M26" s="14" t="s">
        <v>137</v>
      </c>
      <c r="N26" s="14" t="s">
        <v>25</v>
      </c>
      <c r="O26" s="16"/>
      <c r="P26" s="17"/>
      <c r="Q26" s="14"/>
      <c r="R26" s="14">
        <v>0</v>
      </c>
      <c r="S26" s="14" t="s">
        <v>138</v>
      </c>
      <c r="T26" s="14"/>
      <c r="U26" s="40"/>
      <c r="V26" s="40"/>
      <c r="W26" s="40"/>
      <c r="X26" s="40"/>
      <c r="Y26" s="40"/>
      <c r="Z26" s="40"/>
      <c r="AA26" s="40"/>
    </row>
    <row r="27" spans="1:27" ht="165" hidden="1">
      <c r="A27" s="8">
        <v>21</v>
      </c>
      <c r="B27" s="8" t="s">
        <v>139</v>
      </c>
      <c r="C27" s="8" t="s">
        <v>140</v>
      </c>
      <c r="D27" s="9" t="s">
        <v>141</v>
      </c>
      <c r="E27" s="10">
        <v>45170</v>
      </c>
      <c r="F27" s="9">
        <v>23001429</v>
      </c>
      <c r="G27" s="11">
        <v>45089</v>
      </c>
      <c r="H27" s="11"/>
      <c r="I27" s="11">
        <v>45090</v>
      </c>
      <c r="J27" s="11">
        <v>45820</v>
      </c>
      <c r="K27" s="9">
        <f t="shared" ca="1" si="0"/>
        <v>22</v>
      </c>
      <c r="L27" s="9"/>
      <c r="M27" s="9" t="s">
        <v>142</v>
      </c>
      <c r="N27" s="9" t="s">
        <v>25</v>
      </c>
      <c r="O27" s="19">
        <v>2678000</v>
      </c>
      <c r="P27" s="12">
        <v>3700000</v>
      </c>
      <c r="Q27" s="9">
        <v>180300</v>
      </c>
      <c r="R27" s="9">
        <v>1</v>
      </c>
      <c r="S27" s="9" t="s">
        <v>43</v>
      </c>
      <c r="T27" s="9"/>
      <c r="U27" s="5"/>
      <c r="V27" s="5"/>
      <c r="W27" s="5"/>
      <c r="X27" s="5"/>
      <c r="Y27" s="5"/>
      <c r="Z27" s="5"/>
      <c r="AA27" s="5"/>
    </row>
    <row r="28" spans="1:27" ht="150" hidden="1">
      <c r="A28" s="13">
        <v>22</v>
      </c>
      <c r="B28" s="13" t="s">
        <v>143</v>
      </c>
      <c r="C28" s="13" t="s">
        <v>144</v>
      </c>
      <c r="D28" s="14" t="s">
        <v>145</v>
      </c>
      <c r="E28" s="21">
        <v>44958</v>
      </c>
      <c r="F28" s="14">
        <v>23000058</v>
      </c>
      <c r="G28" s="15">
        <v>44965</v>
      </c>
      <c r="H28" s="15"/>
      <c r="I28" s="15">
        <v>44970</v>
      </c>
      <c r="J28" s="15">
        <v>46185</v>
      </c>
      <c r="K28" s="14">
        <f t="shared" ca="1" si="0"/>
        <v>387</v>
      </c>
      <c r="L28" s="15"/>
      <c r="M28" s="14" t="s">
        <v>84</v>
      </c>
      <c r="N28" s="14" t="s">
        <v>25</v>
      </c>
      <c r="O28" s="16">
        <v>388800</v>
      </c>
      <c r="P28" s="17">
        <v>140000</v>
      </c>
      <c r="Q28" s="14">
        <v>172017</v>
      </c>
      <c r="R28" s="14">
        <v>0</v>
      </c>
      <c r="S28" s="14" t="s">
        <v>37</v>
      </c>
      <c r="T28" s="14" t="s">
        <v>146</v>
      </c>
      <c r="U28" s="35"/>
      <c r="V28" s="35"/>
      <c r="W28" s="35"/>
      <c r="X28" s="35"/>
      <c r="Y28" s="35"/>
      <c r="Z28" s="35"/>
      <c r="AA28" s="35"/>
    </row>
    <row r="29" spans="1:27" ht="45">
      <c r="A29" s="8">
        <v>23</v>
      </c>
      <c r="B29" s="41" t="s">
        <v>147</v>
      </c>
      <c r="C29" s="41" t="s">
        <v>148</v>
      </c>
      <c r="D29" s="42" t="s">
        <v>149</v>
      </c>
      <c r="E29" s="42" t="s">
        <v>150</v>
      </c>
      <c r="F29" s="42">
        <v>23005329</v>
      </c>
      <c r="G29" s="43">
        <v>45288</v>
      </c>
      <c r="H29" s="43"/>
      <c r="I29" s="43">
        <v>45288</v>
      </c>
      <c r="J29" s="43">
        <v>45653</v>
      </c>
      <c r="K29" s="42">
        <f t="shared" ca="1" si="0"/>
        <v>-145</v>
      </c>
      <c r="L29" s="42"/>
      <c r="M29" s="42" t="s">
        <v>151</v>
      </c>
      <c r="N29" s="42" t="s">
        <v>25</v>
      </c>
      <c r="O29" s="44">
        <v>44350</v>
      </c>
      <c r="P29" s="45" t="s">
        <v>26</v>
      </c>
      <c r="Q29" s="42" t="s">
        <v>26</v>
      </c>
      <c r="R29" s="9"/>
      <c r="S29" s="9"/>
      <c r="T29" s="9" t="s">
        <v>152</v>
      </c>
      <c r="U29" s="46"/>
      <c r="V29" s="46"/>
      <c r="W29" s="46"/>
      <c r="X29" s="46"/>
      <c r="Y29" s="46"/>
      <c r="Z29" s="46"/>
      <c r="AA29" s="46"/>
    </row>
    <row r="30" spans="1:27" ht="120" hidden="1">
      <c r="A30" s="13">
        <v>24</v>
      </c>
      <c r="B30" s="13" t="s">
        <v>153</v>
      </c>
      <c r="C30" s="13" t="s">
        <v>154</v>
      </c>
      <c r="D30" s="14" t="s">
        <v>155</v>
      </c>
      <c r="E30" s="14" t="s">
        <v>156</v>
      </c>
      <c r="F30" s="14">
        <v>22002879</v>
      </c>
      <c r="G30" s="15">
        <v>44810</v>
      </c>
      <c r="H30" s="15"/>
      <c r="I30" s="15">
        <v>44813</v>
      </c>
      <c r="J30" s="15">
        <v>45908</v>
      </c>
      <c r="K30" s="14">
        <f t="shared" ca="1" si="0"/>
        <v>110</v>
      </c>
      <c r="L30" s="15">
        <v>45547</v>
      </c>
      <c r="M30" s="14" t="s">
        <v>31</v>
      </c>
      <c r="N30" s="14" t="s">
        <v>25</v>
      </c>
      <c r="O30" s="16">
        <v>1603612.6</v>
      </c>
      <c r="P30" s="17">
        <v>1100000</v>
      </c>
      <c r="Q30" s="14">
        <v>46988</v>
      </c>
      <c r="R30" s="14">
        <v>2</v>
      </c>
      <c r="S30" s="14" t="s">
        <v>43</v>
      </c>
      <c r="T30" s="14"/>
      <c r="U30" s="35"/>
      <c r="V30" s="35"/>
      <c r="W30" s="35"/>
      <c r="X30" s="35"/>
      <c r="Y30" s="35"/>
      <c r="Z30" s="35"/>
      <c r="AA30" s="35"/>
    </row>
    <row r="31" spans="1:27" ht="45" hidden="1">
      <c r="A31" s="8"/>
      <c r="B31" s="28" t="s">
        <v>157</v>
      </c>
      <c r="C31" s="28" t="s">
        <v>158</v>
      </c>
      <c r="D31" s="28" t="s">
        <v>159</v>
      </c>
      <c r="E31" s="28" t="s">
        <v>160</v>
      </c>
      <c r="F31" s="28">
        <v>20001542</v>
      </c>
      <c r="G31" s="29">
        <v>44527</v>
      </c>
      <c r="H31" s="29"/>
      <c r="I31" s="29">
        <v>44166</v>
      </c>
      <c r="J31" s="29">
        <v>45398</v>
      </c>
      <c r="K31" s="28">
        <f t="shared" ca="1" si="0"/>
        <v>-400</v>
      </c>
      <c r="L31" s="29">
        <v>45185</v>
      </c>
      <c r="M31" s="28" t="s">
        <v>31</v>
      </c>
      <c r="N31" s="28" t="s">
        <v>57</v>
      </c>
      <c r="O31" s="30">
        <v>6599424.0899999999</v>
      </c>
      <c r="P31" s="31" t="s">
        <v>26</v>
      </c>
      <c r="Q31" s="36" t="s">
        <v>26</v>
      </c>
      <c r="R31" s="36"/>
      <c r="S31" s="36"/>
      <c r="T31" s="36"/>
      <c r="U31" s="47"/>
      <c r="V31" s="47"/>
      <c r="W31" s="47"/>
      <c r="X31" s="47"/>
      <c r="Y31" s="47"/>
      <c r="Z31" s="47"/>
      <c r="AA31" s="47"/>
    </row>
    <row r="32" spans="1:27" ht="135" hidden="1">
      <c r="A32" s="13">
        <v>25</v>
      </c>
      <c r="B32" s="13" t="s">
        <v>157</v>
      </c>
      <c r="C32" s="13" t="s">
        <v>161</v>
      </c>
      <c r="D32" s="48" t="s">
        <v>159</v>
      </c>
      <c r="E32" s="49">
        <v>45352</v>
      </c>
      <c r="F32" s="48">
        <v>24000756</v>
      </c>
      <c r="G32" s="50">
        <v>45398</v>
      </c>
      <c r="H32" s="50"/>
      <c r="I32" s="50">
        <v>45399</v>
      </c>
      <c r="J32" s="51">
        <v>46311</v>
      </c>
      <c r="K32" s="48">
        <f t="shared" ca="1" si="0"/>
        <v>513</v>
      </c>
      <c r="L32" s="48"/>
      <c r="M32" s="48" t="s">
        <v>31</v>
      </c>
      <c r="N32" s="48" t="s">
        <v>25</v>
      </c>
      <c r="O32" s="52">
        <v>1452693.52</v>
      </c>
      <c r="P32" s="17">
        <v>2128270.02</v>
      </c>
      <c r="Q32" s="14" t="s">
        <v>162</v>
      </c>
      <c r="R32" s="14">
        <v>0</v>
      </c>
      <c r="S32" s="14" t="s">
        <v>163</v>
      </c>
      <c r="T32" s="14" t="s">
        <v>164</v>
      </c>
      <c r="U32" s="53"/>
      <c r="V32" s="53"/>
      <c r="W32" s="53"/>
      <c r="X32" s="53"/>
      <c r="Y32" s="53"/>
      <c r="Z32" s="53"/>
      <c r="AA32" s="53"/>
    </row>
    <row r="33" spans="1:27" ht="30" hidden="1">
      <c r="A33" s="8">
        <v>26</v>
      </c>
      <c r="B33" s="54" t="s">
        <v>165</v>
      </c>
      <c r="C33" s="8" t="s">
        <v>166</v>
      </c>
      <c r="D33" s="55" t="s">
        <v>167</v>
      </c>
      <c r="E33" s="56">
        <v>44197</v>
      </c>
      <c r="F33" s="55">
        <v>21002011</v>
      </c>
      <c r="G33" s="11">
        <v>44474</v>
      </c>
      <c r="H33" s="11"/>
      <c r="I33" s="11">
        <v>44523</v>
      </c>
      <c r="J33" s="11">
        <v>45983</v>
      </c>
      <c r="K33" s="55">
        <f t="shared" ca="1" si="0"/>
        <v>185</v>
      </c>
      <c r="L33" s="55"/>
      <c r="M33" s="55" t="s">
        <v>24</v>
      </c>
      <c r="N33" s="55" t="s">
        <v>25</v>
      </c>
      <c r="O33" s="19" t="s">
        <v>26</v>
      </c>
      <c r="P33" s="12">
        <v>2537414.088</v>
      </c>
      <c r="Q33" s="9">
        <v>56338</v>
      </c>
      <c r="R33" s="9"/>
      <c r="S33" s="9"/>
      <c r="T33" s="9"/>
      <c r="U33" s="35"/>
      <c r="V33" s="35"/>
      <c r="W33" s="35"/>
      <c r="X33" s="35"/>
      <c r="Y33" s="35"/>
      <c r="Z33" s="35"/>
      <c r="AA33" s="35"/>
    </row>
    <row r="34" spans="1:27" ht="150" hidden="1">
      <c r="A34" s="13">
        <v>27</v>
      </c>
      <c r="B34" s="13" t="s">
        <v>168</v>
      </c>
      <c r="C34" s="13" t="s">
        <v>169</v>
      </c>
      <c r="D34" s="14" t="s">
        <v>170</v>
      </c>
      <c r="E34" s="14" t="s">
        <v>171</v>
      </c>
      <c r="F34" s="14">
        <v>22004191</v>
      </c>
      <c r="G34" s="15">
        <v>44896</v>
      </c>
      <c r="H34" s="15"/>
      <c r="I34" s="15">
        <v>44908</v>
      </c>
      <c r="J34" s="15">
        <v>46368</v>
      </c>
      <c r="K34" s="14">
        <f t="shared" ca="1" si="0"/>
        <v>570</v>
      </c>
      <c r="L34" s="14"/>
      <c r="M34" s="14" t="s">
        <v>132</v>
      </c>
      <c r="N34" s="14" t="s">
        <v>25</v>
      </c>
      <c r="O34" s="16">
        <v>379980</v>
      </c>
      <c r="P34" s="17">
        <v>40000</v>
      </c>
      <c r="Q34" s="14">
        <v>176535</v>
      </c>
      <c r="R34" s="14">
        <v>0</v>
      </c>
      <c r="S34" s="14" t="s">
        <v>32</v>
      </c>
      <c r="T34" s="14" t="s">
        <v>172</v>
      </c>
      <c r="U34" s="46"/>
      <c r="V34" s="46"/>
      <c r="W34" s="46"/>
      <c r="X34" s="46"/>
      <c r="Y34" s="46"/>
      <c r="Z34" s="46"/>
      <c r="AA34" s="46"/>
    </row>
    <row r="35" spans="1:27" ht="90" hidden="1">
      <c r="A35" s="8">
        <v>28</v>
      </c>
      <c r="B35" s="8" t="s">
        <v>173</v>
      </c>
      <c r="C35" s="8" t="s">
        <v>174</v>
      </c>
      <c r="D35" s="9" t="s">
        <v>175</v>
      </c>
      <c r="E35" s="9" t="s">
        <v>176</v>
      </c>
      <c r="F35" s="9">
        <v>23004044</v>
      </c>
      <c r="G35" s="11">
        <v>45226</v>
      </c>
      <c r="H35" s="11"/>
      <c r="I35" s="11">
        <v>45230</v>
      </c>
      <c r="J35" s="11">
        <v>45960</v>
      </c>
      <c r="K35" s="9">
        <f t="shared" ca="1" si="0"/>
        <v>162</v>
      </c>
      <c r="L35" s="11"/>
      <c r="M35" s="9" t="s">
        <v>101</v>
      </c>
      <c r="N35" s="9" t="s">
        <v>25</v>
      </c>
      <c r="O35" s="19">
        <v>2763543.63</v>
      </c>
      <c r="P35" s="12">
        <v>1500000</v>
      </c>
      <c r="Q35" s="9">
        <v>129774</v>
      </c>
      <c r="R35" s="9">
        <v>1</v>
      </c>
      <c r="S35" s="9" t="s">
        <v>43</v>
      </c>
      <c r="T35" s="9" t="s">
        <v>177</v>
      </c>
      <c r="U35" s="35"/>
      <c r="V35" s="35"/>
      <c r="W35" s="35"/>
      <c r="X35" s="35"/>
      <c r="Y35" s="35"/>
      <c r="Z35" s="35"/>
      <c r="AA35" s="35"/>
    </row>
    <row r="36" spans="1:27" ht="45">
      <c r="A36" s="13">
        <v>29</v>
      </c>
      <c r="B36" s="13" t="s">
        <v>178</v>
      </c>
      <c r="C36" s="13" t="s">
        <v>179</v>
      </c>
      <c r="D36" s="14" t="s">
        <v>180</v>
      </c>
      <c r="E36" s="21">
        <v>45292</v>
      </c>
      <c r="F36" s="14">
        <v>24000015</v>
      </c>
      <c r="G36" s="15">
        <v>45317</v>
      </c>
      <c r="H36" s="15"/>
      <c r="I36" s="15">
        <v>45321</v>
      </c>
      <c r="J36" s="15">
        <v>45686</v>
      </c>
      <c r="K36" s="14">
        <f t="shared" ca="1" si="0"/>
        <v>-112</v>
      </c>
      <c r="L36" s="14"/>
      <c r="M36" s="14" t="s">
        <v>151</v>
      </c>
      <c r="N36" s="14" t="s">
        <v>25</v>
      </c>
      <c r="O36" s="16">
        <v>107230.8</v>
      </c>
      <c r="P36" s="17">
        <v>115000</v>
      </c>
      <c r="Q36" s="14">
        <v>76564</v>
      </c>
      <c r="R36" s="14">
        <v>1</v>
      </c>
      <c r="S36" s="14" t="s">
        <v>115</v>
      </c>
      <c r="T36" s="14" t="s">
        <v>181</v>
      </c>
      <c r="U36" s="46"/>
      <c r="V36" s="46"/>
      <c r="W36" s="46"/>
      <c r="X36" s="46"/>
      <c r="Y36" s="46"/>
      <c r="Z36" s="46"/>
      <c r="AA36" s="46"/>
    </row>
    <row r="37" spans="1:27" ht="45" hidden="1">
      <c r="A37" s="8">
        <v>30</v>
      </c>
      <c r="B37" s="8" t="s">
        <v>182</v>
      </c>
      <c r="C37" s="8" t="s">
        <v>183</v>
      </c>
      <c r="D37" s="9" t="s">
        <v>184</v>
      </c>
      <c r="E37" s="18">
        <v>44470</v>
      </c>
      <c r="F37" s="9">
        <v>21001243</v>
      </c>
      <c r="G37" s="11">
        <v>44414</v>
      </c>
      <c r="H37" s="11"/>
      <c r="I37" s="11">
        <v>44426</v>
      </c>
      <c r="J37" s="11">
        <v>45886</v>
      </c>
      <c r="K37" s="14">
        <f t="shared" ca="1" si="0"/>
        <v>88</v>
      </c>
      <c r="L37" s="11">
        <v>45148</v>
      </c>
      <c r="M37" s="9" t="s">
        <v>42</v>
      </c>
      <c r="N37" s="9" t="s">
        <v>25</v>
      </c>
      <c r="O37" s="19">
        <v>52200</v>
      </c>
      <c r="P37" s="12">
        <v>18700</v>
      </c>
      <c r="Q37" s="9">
        <v>130886</v>
      </c>
      <c r="R37" s="9">
        <v>3</v>
      </c>
      <c r="S37" s="9" t="s">
        <v>74</v>
      </c>
      <c r="T37" s="9" t="s">
        <v>185</v>
      </c>
      <c r="U37" s="35"/>
      <c r="V37" s="35"/>
      <c r="W37" s="35"/>
      <c r="X37" s="35"/>
      <c r="Y37" s="35"/>
      <c r="Z37" s="35"/>
      <c r="AA37" s="35"/>
    </row>
    <row r="38" spans="1:27" ht="75" hidden="1">
      <c r="A38" s="13">
        <v>31</v>
      </c>
      <c r="B38" s="13" t="s">
        <v>186</v>
      </c>
      <c r="C38" s="13" t="s">
        <v>187</v>
      </c>
      <c r="D38" s="14" t="s">
        <v>188</v>
      </c>
      <c r="E38" s="21">
        <v>45413</v>
      </c>
      <c r="F38" s="14">
        <v>24034893</v>
      </c>
      <c r="G38" s="15">
        <v>45462</v>
      </c>
      <c r="H38" s="15"/>
      <c r="I38" s="15">
        <v>45464</v>
      </c>
      <c r="J38" s="15">
        <v>46558</v>
      </c>
      <c r="K38" s="14">
        <f t="shared" ca="1" si="0"/>
        <v>760</v>
      </c>
      <c r="L38" s="14"/>
      <c r="M38" s="14" t="s">
        <v>42</v>
      </c>
      <c r="N38" s="14" t="s">
        <v>25</v>
      </c>
      <c r="O38" s="16">
        <v>675124.3</v>
      </c>
      <c r="P38" s="17" t="s">
        <v>26</v>
      </c>
      <c r="Q38" s="14" t="s">
        <v>189</v>
      </c>
      <c r="R38" s="14">
        <v>0</v>
      </c>
      <c r="S38" s="14" t="s">
        <v>190</v>
      </c>
      <c r="T38" s="14" t="s">
        <v>191</v>
      </c>
      <c r="U38" s="53"/>
      <c r="V38" s="53"/>
      <c r="W38" s="53"/>
      <c r="X38" s="53"/>
      <c r="Y38" s="53"/>
      <c r="Z38" s="53"/>
      <c r="AA38" s="53"/>
    </row>
    <row r="39" spans="1:27" ht="105" hidden="1">
      <c r="A39" s="8">
        <v>32</v>
      </c>
      <c r="B39" s="8" t="s">
        <v>192</v>
      </c>
      <c r="C39" s="8" t="s">
        <v>193</v>
      </c>
      <c r="D39" s="9" t="s">
        <v>194</v>
      </c>
      <c r="E39" s="10">
        <v>45108</v>
      </c>
      <c r="F39" s="9">
        <v>23001096</v>
      </c>
      <c r="G39" s="11">
        <v>45077</v>
      </c>
      <c r="H39" s="11"/>
      <c r="I39" s="11">
        <v>45078</v>
      </c>
      <c r="J39" s="11">
        <v>45808</v>
      </c>
      <c r="K39" s="14">
        <f t="shared" ca="1" si="0"/>
        <v>10</v>
      </c>
      <c r="L39" s="11">
        <v>45441</v>
      </c>
      <c r="M39" s="9" t="s">
        <v>68</v>
      </c>
      <c r="N39" s="9" t="s">
        <v>25</v>
      </c>
      <c r="O39" s="19">
        <v>302146.8</v>
      </c>
      <c r="P39" s="12">
        <v>371325.48</v>
      </c>
      <c r="Q39" s="9" t="s">
        <v>195</v>
      </c>
      <c r="R39" s="9">
        <v>1</v>
      </c>
      <c r="S39" s="9" t="s">
        <v>43</v>
      </c>
      <c r="T39" s="9"/>
      <c r="U39" s="46"/>
      <c r="V39" s="46"/>
      <c r="W39" s="46"/>
      <c r="X39" s="46"/>
      <c r="Y39" s="46"/>
      <c r="Z39" s="46"/>
      <c r="AA39" s="46"/>
    </row>
    <row r="40" spans="1:27" ht="60" hidden="1">
      <c r="A40" s="22">
        <v>33</v>
      </c>
      <c r="B40" s="22" t="s">
        <v>196</v>
      </c>
      <c r="C40" s="22" t="s">
        <v>197</v>
      </c>
      <c r="D40" s="57" t="s">
        <v>198</v>
      </c>
      <c r="E40" s="58">
        <v>45323</v>
      </c>
      <c r="F40" s="57">
        <v>23001300</v>
      </c>
      <c r="G40" s="59">
        <v>45748</v>
      </c>
      <c r="H40" s="59"/>
      <c r="I40" s="59">
        <v>45385</v>
      </c>
      <c r="J40" s="59">
        <v>45749</v>
      </c>
      <c r="K40" s="14">
        <f t="shared" ca="1" si="0"/>
        <v>-49</v>
      </c>
      <c r="L40" s="59"/>
      <c r="M40" s="57" t="s">
        <v>42</v>
      </c>
      <c r="N40" s="57" t="s">
        <v>25</v>
      </c>
      <c r="O40" s="25">
        <v>168000</v>
      </c>
      <c r="P40" s="60" t="s">
        <v>26</v>
      </c>
      <c r="Q40" s="57" t="s">
        <v>26</v>
      </c>
      <c r="R40" s="57"/>
      <c r="S40" s="57"/>
      <c r="T40" s="57" t="s">
        <v>199</v>
      </c>
      <c r="U40" s="39"/>
      <c r="V40" s="39"/>
      <c r="W40" s="39"/>
      <c r="X40" s="39"/>
      <c r="Y40" s="39"/>
      <c r="Z40" s="39"/>
      <c r="AA40" s="39"/>
    </row>
    <row r="41" spans="1:27" ht="150" hidden="1">
      <c r="A41" s="8">
        <v>34</v>
      </c>
      <c r="B41" s="8" t="s">
        <v>200</v>
      </c>
      <c r="C41" s="8" t="s">
        <v>201</v>
      </c>
      <c r="D41" s="9" t="s">
        <v>202</v>
      </c>
      <c r="E41" s="9" t="s">
        <v>203</v>
      </c>
      <c r="F41" s="9">
        <v>23003555</v>
      </c>
      <c r="G41" s="11">
        <v>45197</v>
      </c>
      <c r="H41" s="11"/>
      <c r="I41" s="11">
        <v>45198</v>
      </c>
      <c r="J41" s="11">
        <v>45930</v>
      </c>
      <c r="K41" s="14">
        <f t="shared" ca="1" si="0"/>
        <v>132</v>
      </c>
      <c r="L41" s="9"/>
      <c r="M41" s="9" t="s">
        <v>31</v>
      </c>
      <c r="N41" s="9" t="s">
        <v>25</v>
      </c>
      <c r="O41" s="19">
        <v>1402567.2</v>
      </c>
      <c r="P41" s="12">
        <v>1542600</v>
      </c>
      <c r="Q41" s="9" t="s">
        <v>204</v>
      </c>
      <c r="R41" s="9">
        <v>1</v>
      </c>
      <c r="S41" s="9" t="s">
        <v>43</v>
      </c>
      <c r="T41" s="9" t="s">
        <v>205</v>
      </c>
      <c r="U41" s="46"/>
      <c r="V41" s="46"/>
      <c r="W41" s="46"/>
      <c r="X41" s="46"/>
      <c r="Y41" s="46"/>
      <c r="Z41" s="46"/>
      <c r="AA41" s="46"/>
    </row>
    <row r="42" spans="1:27" ht="30" hidden="1">
      <c r="A42" s="13"/>
      <c r="B42" s="22" t="s">
        <v>206</v>
      </c>
      <c r="C42" s="22" t="s">
        <v>207</v>
      </c>
      <c r="D42" s="22" t="s">
        <v>208</v>
      </c>
      <c r="E42" s="22" t="s">
        <v>209</v>
      </c>
      <c r="F42" s="22">
        <v>21002012</v>
      </c>
      <c r="G42" s="24">
        <v>44511</v>
      </c>
      <c r="H42" s="24"/>
      <c r="I42" s="24">
        <v>44533</v>
      </c>
      <c r="J42" s="24">
        <v>45628</v>
      </c>
      <c r="K42" s="14">
        <f t="shared" ca="1" si="0"/>
        <v>-170</v>
      </c>
      <c r="L42" s="24">
        <v>45261</v>
      </c>
      <c r="M42" s="22" t="s">
        <v>42</v>
      </c>
      <c r="N42" s="22" t="s">
        <v>57</v>
      </c>
      <c r="O42" s="25">
        <v>23442.15</v>
      </c>
      <c r="P42" s="22" t="s">
        <v>26</v>
      </c>
      <c r="Q42" s="22" t="s">
        <v>26</v>
      </c>
      <c r="R42" s="22"/>
      <c r="S42" s="22"/>
      <c r="T42" s="22" t="s">
        <v>210</v>
      </c>
      <c r="U42" s="61"/>
      <c r="V42" s="61"/>
      <c r="W42" s="61"/>
      <c r="X42" s="61"/>
      <c r="Y42" s="61"/>
      <c r="Z42" s="61"/>
      <c r="AA42" s="61"/>
    </row>
    <row r="43" spans="1:27" ht="105">
      <c r="A43" s="8">
        <v>35</v>
      </c>
      <c r="B43" s="8" t="s">
        <v>211</v>
      </c>
      <c r="C43" s="8" t="s">
        <v>212</v>
      </c>
      <c r="D43" s="9" t="s">
        <v>213</v>
      </c>
      <c r="E43" s="9" t="s">
        <v>214</v>
      </c>
      <c r="F43" s="9">
        <v>23004868</v>
      </c>
      <c r="G43" s="11">
        <v>45280</v>
      </c>
      <c r="H43" s="11"/>
      <c r="I43" s="11">
        <v>45289</v>
      </c>
      <c r="J43" s="11">
        <v>45654</v>
      </c>
      <c r="K43" s="14">
        <f t="shared" ca="1" si="0"/>
        <v>-144</v>
      </c>
      <c r="L43" s="9"/>
      <c r="M43" s="9" t="s">
        <v>31</v>
      </c>
      <c r="N43" s="9" t="s">
        <v>25</v>
      </c>
      <c r="O43" s="19">
        <v>1176000</v>
      </c>
      <c r="P43" s="12" t="s">
        <v>26</v>
      </c>
      <c r="Q43" s="9" t="s">
        <v>26</v>
      </c>
      <c r="R43" s="9"/>
      <c r="S43" s="9"/>
      <c r="T43" s="9" t="s">
        <v>215</v>
      </c>
      <c r="U43" s="53"/>
      <c r="V43" s="53"/>
      <c r="W43" s="53"/>
      <c r="X43" s="53"/>
      <c r="Y43" s="53"/>
      <c r="Z43" s="53"/>
      <c r="AA43" s="53"/>
    </row>
    <row r="44" spans="1:27" ht="135" hidden="1">
      <c r="A44" s="13">
        <v>36</v>
      </c>
      <c r="B44" s="13" t="s">
        <v>216</v>
      </c>
      <c r="C44" s="13" t="s">
        <v>217</v>
      </c>
      <c r="D44" s="14" t="s">
        <v>218</v>
      </c>
      <c r="E44" s="21">
        <v>44927</v>
      </c>
      <c r="F44" s="14">
        <v>23000051</v>
      </c>
      <c r="G44" s="15">
        <v>44952</v>
      </c>
      <c r="H44" s="15"/>
      <c r="I44" s="15">
        <v>44958</v>
      </c>
      <c r="J44" s="15">
        <v>45869</v>
      </c>
      <c r="K44" s="14">
        <f t="shared" ca="1" si="0"/>
        <v>71</v>
      </c>
      <c r="L44" s="15"/>
      <c r="M44" s="14" t="s">
        <v>84</v>
      </c>
      <c r="N44" s="14" t="s">
        <v>25</v>
      </c>
      <c r="O44" s="16">
        <v>1026818.5</v>
      </c>
      <c r="P44" s="17">
        <v>1128853.2</v>
      </c>
      <c r="Q44" s="62" t="s">
        <v>219</v>
      </c>
      <c r="R44" s="63">
        <v>0</v>
      </c>
      <c r="S44" s="62" t="s">
        <v>220</v>
      </c>
      <c r="T44" s="62"/>
      <c r="U44" s="35"/>
      <c r="V44" s="35"/>
      <c r="W44" s="35"/>
      <c r="X44" s="35"/>
      <c r="Y44" s="35"/>
      <c r="Z44" s="35"/>
      <c r="AA44" s="35"/>
    </row>
    <row r="45" spans="1:27" ht="165" hidden="1">
      <c r="A45" s="8">
        <v>37</v>
      </c>
      <c r="B45" s="8" t="s">
        <v>221</v>
      </c>
      <c r="C45" s="8" t="s">
        <v>222</v>
      </c>
      <c r="D45" s="9" t="s">
        <v>223</v>
      </c>
      <c r="E45" s="9" t="s">
        <v>224</v>
      </c>
      <c r="F45" s="9">
        <v>23003142</v>
      </c>
      <c r="G45" s="11">
        <v>45194</v>
      </c>
      <c r="H45" s="11"/>
      <c r="I45" s="11">
        <v>45196</v>
      </c>
      <c r="J45" s="11">
        <v>45926</v>
      </c>
      <c r="K45" s="14">
        <f t="shared" ca="1" si="0"/>
        <v>128</v>
      </c>
      <c r="L45" s="9"/>
      <c r="M45" s="9" t="s">
        <v>101</v>
      </c>
      <c r="N45" s="9" t="s">
        <v>25</v>
      </c>
      <c r="O45" s="19">
        <v>106000</v>
      </c>
      <c r="P45" s="12">
        <v>116500</v>
      </c>
      <c r="Q45" s="9" t="s">
        <v>225</v>
      </c>
      <c r="R45" s="9">
        <v>1</v>
      </c>
      <c r="S45" s="9" t="s">
        <v>43</v>
      </c>
      <c r="T45" s="9"/>
      <c r="U45" s="46"/>
      <c r="V45" s="46"/>
      <c r="W45" s="46"/>
      <c r="X45" s="46"/>
      <c r="Y45" s="46"/>
      <c r="Z45" s="46"/>
      <c r="AA45" s="46"/>
    </row>
    <row r="46" spans="1:27" ht="30" hidden="1">
      <c r="A46" s="13"/>
      <c r="B46" s="22" t="s">
        <v>226</v>
      </c>
      <c r="C46" s="22" t="s">
        <v>227</v>
      </c>
      <c r="D46" s="57" t="s">
        <v>228</v>
      </c>
      <c r="E46" s="58">
        <v>44774</v>
      </c>
      <c r="F46" s="57">
        <v>22001353</v>
      </c>
      <c r="G46" s="59">
        <v>44705</v>
      </c>
      <c r="H46" s="59"/>
      <c r="I46" s="59">
        <v>44708</v>
      </c>
      <c r="J46" s="59">
        <v>45438</v>
      </c>
      <c r="K46" s="14">
        <f t="shared" ca="1" si="0"/>
        <v>-360</v>
      </c>
      <c r="L46" s="59">
        <v>45028</v>
      </c>
      <c r="M46" s="57" t="s">
        <v>229</v>
      </c>
      <c r="N46" s="22" t="s">
        <v>57</v>
      </c>
      <c r="O46" s="25">
        <v>1199999.8</v>
      </c>
      <c r="P46" s="17" t="s">
        <v>26</v>
      </c>
      <c r="Q46" s="57" t="s">
        <v>26</v>
      </c>
      <c r="R46" s="57"/>
      <c r="S46" s="57"/>
      <c r="T46" s="57"/>
      <c r="U46" s="35"/>
      <c r="V46" s="35"/>
      <c r="W46" s="35"/>
      <c r="X46" s="35"/>
      <c r="Y46" s="35"/>
      <c r="Z46" s="35"/>
      <c r="AA46" s="35"/>
    </row>
    <row r="47" spans="1:27" ht="30" hidden="1">
      <c r="A47" s="8">
        <v>38</v>
      </c>
      <c r="B47" s="13" t="s">
        <v>226</v>
      </c>
      <c r="C47" s="13" t="s">
        <v>230</v>
      </c>
      <c r="D47" s="14" t="s">
        <v>228</v>
      </c>
      <c r="E47" s="21">
        <v>45383</v>
      </c>
      <c r="F47" s="14"/>
      <c r="G47" s="15">
        <v>45435</v>
      </c>
      <c r="H47" s="15"/>
      <c r="I47" s="15">
        <v>45439</v>
      </c>
      <c r="J47" s="15">
        <v>45803</v>
      </c>
      <c r="K47" s="14">
        <f t="shared" ca="1" si="0"/>
        <v>5</v>
      </c>
      <c r="L47" s="15"/>
      <c r="M47" s="14" t="s">
        <v>229</v>
      </c>
      <c r="N47" s="14" t="s">
        <v>25</v>
      </c>
      <c r="O47" s="16">
        <v>576000</v>
      </c>
      <c r="P47" s="17">
        <v>633000</v>
      </c>
      <c r="Q47" s="14">
        <v>55869</v>
      </c>
      <c r="R47" s="14">
        <v>0</v>
      </c>
      <c r="S47" s="14" t="s">
        <v>115</v>
      </c>
      <c r="T47" s="14"/>
      <c r="U47" s="53"/>
      <c r="V47" s="53"/>
      <c r="W47" s="53"/>
      <c r="X47" s="53"/>
      <c r="Y47" s="53"/>
      <c r="Z47" s="53"/>
      <c r="AA47" s="53"/>
    </row>
    <row r="48" spans="1:27" ht="45" hidden="1">
      <c r="A48" s="13">
        <v>39</v>
      </c>
      <c r="B48" s="8" t="s">
        <v>231</v>
      </c>
      <c r="C48" s="8" t="s">
        <v>232</v>
      </c>
      <c r="D48" s="9" t="s">
        <v>233</v>
      </c>
      <c r="E48" s="9" t="s">
        <v>234</v>
      </c>
      <c r="F48" s="9">
        <v>22002659</v>
      </c>
      <c r="G48" s="11">
        <v>44799</v>
      </c>
      <c r="H48" s="11"/>
      <c r="I48" s="11">
        <v>44802</v>
      </c>
      <c r="J48" s="11">
        <v>45897</v>
      </c>
      <c r="K48" s="14">
        <f t="shared" ca="1" si="0"/>
        <v>99</v>
      </c>
      <c r="L48" s="11">
        <v>45167</v>
      </c>
      <c r="M48" s="9" t="s">
        <v>31</v>
      </c>
      <c r="N48" s="9" t="s">
        <v>25</v>
      </c>
      <c r="O48" s="19">
        <v>5422481.6100000003</v>
      </c>
      <c r="P48" s="12">
        <v>1950000</v>
      </c>
      <c r="Q48" s="9">
        <v>104112</v>
      </c>
      <c r="R48" s="9">
        <v>2</v>
      </c>
      <c r="S48" s="9" t="s">
        <v>32</v>
      </c>
      <c r="T48" s="9" t="s">
        <v>86</v>
      </c>
      <c r="U48" s="46"/>
      <c r="V48" s="46"/>
      <c r="W48" s="46"/>
      <c r="X48" s="46"/>
      <c r="Y48" s="46"/>
      <c r="Z48" s="46"/>
      <c r="AA48" s="46"/>
    </row>
    <row r="49" spans="1:27" ht="12.75">
      <c r="A49" s="64"/>
      <c r="B49" s="64"/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P49" s="66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2.75">
      <c r="A50" s="64"/>
      <c r="B50" s="64"/>
      <c r="C50" s="65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P50" s="66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2.75">
      <c r="A51" s="64"/>
      <c r="B51" s="64"/>
      <c r="C51" s="65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7"/>
      <c r="P51" s="66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2.75">
      <c r="A52" s="64"/>
      <c r="B52" s="64"/>
      <c r="C52" s="65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7"/>
      <c r="P52" s="66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2.75">
      <c r="A53" s="64"/>
      <c r="B53" s="64"/>
      <c r="C53" s="65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7"/>
      <c r="P53" s="66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2.75">
      <c r="A54" s="64"/>
      <c r="B54" s="64"/>
      <c r="C54" s="65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7"/>
      <c r="P54" s="66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2.75">
      <c r="A55" s="64"/>
      <c r="B55" s="64"/>
      <c r="C55" s="65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7"/>
      <c r="P55" s="66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2.75">
      <c r="A56" s="64"/>
      <c r="B56" s="64"/>
      <c r="C56" s="65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7"/>
      <c r="P56" s="66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2.75">
      <c r="A57" s="64"/>
      <c r="B57" s="64"/>
      <c r="C57" s="65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7"/>
      <c r="P57" s="66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2.75">
      <c r="A58" s="64"/>
      <c r="B58" s="64"/>
      <c r="C58" s="65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7"/>
      <c r="P58" s="66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2.75">
      <c r="A59" s="64"/>
      <c r="B59" s="64"/>
      <c r="C59" s="65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7"/>
      <c r="P59" s="66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2.75">
      <c r="A60" s="64"/>
      <c r="B60" s="64"/>
      <c r="C60" s="65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7"/>
      <c r="P60" s="66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2.75">
      <c r="A61" s="64"/>
      <c r="B61" s="64"/>
      <c r="C61" s="65"/>
      <c r="D61" s="64"/>
      <c r="E61" s="64"/>
      <c r="F61" s="64"/>
      <c r="G61" s="64"/>
      <c r="H61" s="64"/>
      <c r="I61" s="64"/>
      <c r="J61" s="64"/>
      <c r="K61" s="64"/>
      <c r="L61" s="64"/>
      <c r="N61" s="64"/>
      <c r="O61" s="67"/>
      <c r="P61" s="66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2.75">
      <c r="A62" s="64"/>
      <c r="B62" s="64"/>
      <c r="C62" s="65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7"/>
      <c r="P62" s="66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2.75">
      <c r="A63" s="64"/>
      <c r="B63" s="64"/>
      <c r="C63" s="65"/>
      <c r="D63" s="64"/>
      <c r="E63" s="64"/>
      <c r="F63" s="64"/>
      <c r="G63" s="64"/>
      <c r="H63" s="64"/>
      <c r="I63" s="64"/>
      <c r="J63" s="64"/>
      <c r="K63" s="64"/>
      <c r="L63" s="64"/>
      <c r="O63" s="67"/>
      <c r="P63" s="66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2.75">
      <c r="A64" s="64"/>
      <c r="B64" s="64"/>
      <c r="C64" s="65"/>
      <c r="D64" s="64"/>
      <c r="E64" s="64"/>
      <c r="F64" s="64"/>
      <c r="G64" s="64"/>
      <c r="H64" s="64"/>
      <c r="I64" s="64"/>
      <c r="J64" s="64"/>
      <c r="K64" s="64"/>
      <c r="L64" s="64"/>
      <c r="O64" s="67"/>
      <c r="P64" s="66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2.75">
      <c r="A65" s="64"/>
      <c r="B65" s="64"/>
      <c r="C65" s="65"/>
      <c r="D65" s="64"/>
      <c r="E65" s="64"/>
      <c r="F65" s="64"/>
      <c r="G65" s="64"/>
      <c r="H65" s="64"/>
      <c r="I65" s="64"/>
      <c r="J65" s="64"/>
      <c r="O65" s="67"/>
      <c r="P65" s="66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2.75">
      <c r="A66" s="64"/>
      <c r="B66" s="64"/>
      <c r="C66" s="65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7"/>
      <c r="P66" s="66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2.75">
      <c r="A67" s="64"/>
      <c r="B67" s="64"/>
      <c r="C67" s="65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7"/>
      <c r="P67" s="66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2.75">
      <c r="A68" s="64"/>
      <c r="B68" s="64"/>
      <c r="C68" s="65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7"/>
      <c r="P68" s="66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2.75">
      <c r="A69" s="64"/>
      <c r="B69" s="64"/>
      <c r="C69" s="65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7"/>
      <c r="P69" s="66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2.75">
      <c r="A70" s="64"/>
      <c r="B70" s="64"/>
      <c r="C70" s="65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7"/>
      <c r="P70" s="66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2.75">
      <c r="A71" s="64"/>
      <c r="B71" s="64"/>
      <c r="C71" s="65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7"/>
      <c r="P71" s="66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2.75">
      <c r="A72" s="64"/>
      <c r="B72" s="64"/>
      <c r="C72" s="65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7"/>
      <c r="P72" s="66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2.75">
      <c r="A73" s="64"/>
      <c r="B73" s="64"/>
      <c r="C73" s="65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7"/>
      <c r="P73" s="66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2.75">
      <c r="A74" s="64"/>
      <c r="B74" s="64"/>
      <c r="C74" s="65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7"/>
      <c r="P74" s="66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2.75">
      <c r="A75" s="64"/>
      <c r="B75" s="64"/>
      <c r="C75" s="65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7"/>
      <c r="P75" s="66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2.75">
      <c r="A76" s="64"/>
      <c r="B76" s="64"/>
      <c r="C76" s="65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7"/>
      <c r="P76" s="66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2.75">
      <c r="A77" s="64"/>
      <c r="B77" s="64"/>
      <c r="C77" s="65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7"/>
      <c r="P77" s="66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2.75">
      <c r="A78" s="64"/>
      <c r="B78" s="64"/>
      <c r="C78" s="65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7"/>
      <c r="P78" s="66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2.75">
      <c r="A79" s="64"/>
      <c r="B79" s="64"/>
      <c r="C79" s="65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7"/>
      <c r="P79" s="66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2.75">
      <c r="A80" s="64"/>
      <c r="B80" s="64"/>
      <c r="C80" s="65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7"/>
      <c r="P80" s="66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2.75">
      <c r="A81" s="64"/>
      <c r="B81" s="64"/>
      <c r="C81" s="65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7"/>
      <c r="P81" s="66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2.75">
      <c r="A82" s="64"/>
      <c r="B82" s="64"/>
      <c r="C82" s="65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7"/>
      <c r="P82" s="66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2.75">
      <c r="A83" s="64"/>
      <c r="B83" s="64"/>
      <c r="C83" s="65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7"/>
      <c r="P83" s="66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2.75">
      <c r="A84" s="64"/>
      <c r="B84" s="64"/>
      <c r="C84" s="65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7"/>
      <c r="P84" s="66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2.75">
      <c r="A85" s="64"/>
      <c r="B85" s="64"/>
      <c r="C85" s="65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7"/>
      <c r="P85" s="66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2.75">
      <c r="A86" s="64"/>
      <c r="B86" s="64"/>
      <c r="C86" s="65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7"/>
      <c r="P86" s="66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2.75">
      <c r="A87" s="64"/>
      <c r="B87" s="64"/>
      <c r="C87" s="65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7"/>
      <c r="P87" s="66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2.75">
      <c r="A88" s="64"/>
      <c r="B88" s="64"/>
      <c r="C88" s="65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7"/>
      <c r="P88" s="66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2.75">
      <c r="A89" s="64"/>
      <c r="B89" s="64"/>
      <c r="C89" s="65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7"/>
      <c r="P89" s="66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2.75">
      <c r="A90" s="64"/>
      <c r="B90" s="64"/>
      <c r="C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7"/>
      <c r="P90" s="66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2.75">
      <c r="A91" s="64"/>
      <c r="B91" s="64"/>
      <c r="C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7"/>
      <c r="P91" s="66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2.75">
      <c r="A92" s="64"/>
      <c r="B92" s="64"/>
      <c r="C92" s="65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7"/>
      <c r="P92" s="66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2.75">
      <c r="A93" s="64"/>
      <c r="B93" s="64"/>
      <c r="C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7"/>
      <c r="P93" s="66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2.75">
      <c r="A94" s="64"/>
      <c r="B94" s="64"/>
      <c r="C94" s="65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7"/>
      <c r="P94" s="66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2.75">
      <c r="A95" s="64"/>
      <c r="B95" s="64"/>
      <c r="C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7"/>
      <c r="P95" s="66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2.75">
      <c r="A96" s="64"/>
      <c r="B96" s="64"/>
      <c r="C96" s="65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7"/>
      <c r="P96" s="66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2.75">
      <c r="A97" s="64"/>
      <c r="B97" s="64"/>
      <c r="C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7"/>
      <c r="P97" s="66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2.75">
      <c r="A98" s="64"/>
      <c r="B98" s="64"/>
      <c r="C98" s="65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7"/>
      <c r="P98" s="66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2.75">
      <c r="A99" s="64"/>
      <c r="B99" s="64"/>
      <c r="C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7"/>
      <c r="P99" s="66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2.75">
      <c r="A100" s="64"/>
      <c r="B100" s="64"/>
      <c r="C100" s="65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7"/>
      <c r="P100" s="66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2.75">
      <c r="A101" s="64"/>
      <c r="B101" s="64"/>
      <c r="C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7"/>
      <c r="P101" s="66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2.75">
      <c r="A102" s="64"/>
      <c r="B102" s="64"/>
      <c r="C102" s="65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7"/>
      <c r="P102" s="66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2.75">
      <c r="A103" s="64"/>
      <c r="B103" s="64"/>
      <c r="C103" s="6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7"/>
      <c r="P103" s="66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2.75">
      <c r="A104" s="64"/>
      <c r="B104" s="64"/>
      <c r="C104" s="65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7"/>
      <c r="P104" s="66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2.75">
      <c r="A105" s="64"/>
      <c r="B105" s="64"/>
      <c r="C105" s="65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7"/>
      <c r="P105" s="6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2.75">
      <c r="A106" s="64"/>
      <c r="B106" s="64"/>
      <c r="C106" s="6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7"/>
      <c r="P106" s="66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2.75">
      <c r="A107" s="64"/>
      <c r="B107" s="64"/>
      <c r="C107" s="65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7"/>
      <c r="P107" s="66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2.75">
      <c r="A108" s="64"/>
      <c r="B108" s="64"/>
      <c r="C108" s="6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7"/>
      <c r="P108" s="66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2.75">
      <c r="A109" s="64"/>
      <c r="B109" s="64"/>
      <c r="C109" s="65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7"/>
      <c r="P109" s="66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2.75">
      <c r="A110" s="64"/>
      <c r="B110" s="64"/>
      <c r="C110" s="65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7"/>
      <c r="P110" s="66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2.75">
      <c r="A111" s="64"/>
      <c r="B111" s="64"/>
      <c r="C111" s="65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7"/>
      <c r="P111" s="66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2.75">
      <c r="A112" s="64"/>
      <c r="B112" s="64"/>
      <c r="C112" s="65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7"/>
      <c r="P112" s="66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2.75">
      <c r="A113" s="64"/>
      <c r="B113" s="64"/>
      <c r="C113" s="65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7"/>
      <c r="P113" s="66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2.75">
      <c r="A114" s="64"/>
      <c r="B114" s="64"/>
      <c r="C114" s="65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7"/>
      <c r="P114" s="66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2.75">
      <c r="A115" s="64"/>
      <c r="B115" s="64"/>
      <c r="C115" s="65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7"/>
      <c r="P115" s="66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2.75">
      <c r="A116" s="64"/>
      <c r="B116" s="64"/>
      <c r="C116" s="65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7"/>
      <c r="P116" s="66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2.75">
      <c r="A117" s="64"/>
      <c r="B117" s="64"/>
      <c r="C117" s="6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7"/>
      <c r="P117" s="66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2.75">
      <c r="A118" s="64"/>
      <c r="B118" s="64"/>
      <c r="C118" s="6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7"/>
      <c r="P118" s="66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2.75">
      <c r="A119" s="64"/>
      <c r="B119" s="64"/>
      <c r="C119" s="6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7"/>
      <c r="P119" s="66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2.75">
      <c r="A120" s="64"/>
      <c r="B120" s="64"/>
      <c r="C120" s="65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7"/>
      <c r="P120" s="66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2.75">
      <c r="A121" s="64"/>
      <c r="B121" s="64"/>
      <c r="C121" s="6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7"/>
      <c r="P121" s="66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2.75">
      <c r="A122" s="64"/>
      <c r="B122" s="64"/>
      <c r="C122" s="65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7"/>
      <c r="P122" s="66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2.75">
      <c r="A123" s="64"/>
      <c r="B123" s="64"/>
      <c r="C123" s="65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7"/>
      <c r="P123" s="66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2.75">
      <c r="A124" s="64"/>
      <c r="B124" s="64"/>
      <c r="C124" s="65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7"/>
      <c r="P124" s="66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2.75">
      <c r="A125" s="64"/>
      <c r="B125" s="64"/>
      <c r="C125" s="65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7"/>
      <c r="P125" s="66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2.75">
      <c r="A126" s="64"/>
      <c r="B126" s="64"/>
      <c r="C126" s="65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7"/>
      <c r="P126" s="6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2.75">
      <c r="A127" s="64"/>
      <c r="B127" s="64"/>
      <c r="C127" s="6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7"/>
      <c r="P127" s="66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2.75">
      <c r="A128" s="64"/>
      <c r="B128" s="64"/>
      <c r="C128" s="65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7"/>
      <c r="P128" s="66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2.75">
      <c r="A129" s="64"/>
      <c r="B129" s="64"/>
      <c r="C129" s="65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7"/>
      <c r="P129" s="66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2.75">
      <c r="A130" s="64"/>
      <c r="B130" s="64"/>
      <c r="C130" s="65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7"/>
      <c r="P130" s="66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2.75">
      <c r="A131" s="64"/>
      <c r="B131" s="64"/>
      <c r="C131" s="65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7"/>
      <c r="P131" s="66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2.75">
      <c r="A132" s="64"/>
      <c r="B132" s="64"/>
      <c r="C132" s="65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7"/>
      <c r="P132" s="66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2.75">
      <c r="A133" s="64"/>
      <c r="B133" s="64"/>
      <c r="C133" s="65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7"/>
      <c r="P133" s="66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2.75">
      <c r="A134" s="64"/>
      <c r="B134" s="64"/>
      <c r="C134" s="65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7"/>
      <c r="P134" s="66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2.75">
      <c r="A135" s="64"/>
      <c r="B135" s="64"/>
      <c r="C135" s="65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7"/>
      <c r="P135" s="66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2.75">
      <c r="A136" s="64"/>
      <c r="B136" s="64"/>
      <c r="C136" s="65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7"/>
      <c r="P136" s="66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2.75">
      <c r="A137" s="64"/>
      <c r="B137" s="64"/>
      <c r="C137" s="65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7"/>
      <c r="P137" s="66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.75">
      <c r="A138" s="64"/>
      <c r="B138" s="64"/>
      <c r="C138" s="65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7"/>
      <c r="P138" s="66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.75">
      <c r="A139" s="64"/>
      <c r="B139" s="64"/>
      <c r="C139" s="65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7"/>
      <c r="P139" s="66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.75">
      <c r="A140" s="64"/>
      <c r="B140" s="64"/>
      <c r="C140" s="65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7"/>
      <c r="P140" s="66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2.75">
      <c r="A141" s="64"/>
      <c r="B141" s="64"/>
      <c r="C141" s="65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7"/>
      <c r="P141" s="66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2.75">
      <c r="A142" s="64"/>
      <c r="B142" s="64"/>
      <c r="C142" s="65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7"/>
      <c r="P142" s="66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2.75">
      <c r="A143" s="64"/>
      <c r="B143" s="64"/>
      <c r="C143" s="65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7"/>
      <c r="P143" s="66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2.75">
      <c r="A144" s="64"/>
      <c r="B144" s="64"/>
      <c r="C144" s="65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7"/>
      <c r="P144" s="66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2.75">
      <c r="A145" s="64"/>
      <c r="B145" s="64"/>
      <c r="C145" s="65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7"/>
      <c r="P145" s="66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2.75">
      <c r="A146" s="64"/>
      <c r="B146" s="64"/>
      <c r="C146" s="65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7"/>
      <c r="P146" s="66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2.75">
      <c r="A147" s="64"/>
      <c r="B147" s="64"/>
      <c r="C147" s="65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7"/>
      <c r="P147" s="66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2.75">
      <c r="A148" s="64"/>
      <c r="B148" s="64"/>
      <c r="C148" s="65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7"/>
      <c r="P148" s="66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2.75">
      <c r="A149" s="64"/>
      <c r="B149" s="64"/>
      <c r="C149" s="65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7"/>
      <c r="P149" s="66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2.75">
      <c r="A150" s="64"/>
      <c r="B150" s="64"/>
      <c r="C150" s="65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7"/>
      <c r="P150" s="66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2.75">
      <c r="A151" s="64"/>
      <c r="B151" s="64"/>
      <c r="C151" s="65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7"/>
      <c r="P151" s="66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2.75">
      <c r="A152" s="64"/>
      <c r="B152" s="64"/>
      <c r="C152" s="65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7"/>
      <c r="P152" s="66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2.75">
      <c r="A153" s="64"/>
      <c r="B153" s="64"/>
      <c r="C153" s="65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7"/>
      <c r="P153" s="6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2.75">
      <c r="A154" s="64"/>
      <c r="B154" s="64"/>
      <c r="C154" s="65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7"/>
      <c r="P154" s="66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2.75">
      <c r="A155" s="64"/>
      <c r="B155" s="64"/>
      <c r="C155" s="65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7"/>
      <c r="P155" s="66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2.75">
      <c r="A156" s="64"/>
      <c r="B156" s="64"/>
      <c r="C156" s="65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7"/>
      <c r="P156" s="66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2.75">
      <c r="A157" s="64"/>
      <c r="B157" s="64"/>
      <c r="C157" s="65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7"/>
      <c r="P157" s="66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2.75">
      <c r="A158" s="64"/>
      <c r="B158" s="64"/>
      <c r="C158" s="65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7"/>
      <c r="P158" s="6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2.75">
      <c r="A159" s="64"/>
      <c r="B159" s="64"/>
      <c r="C159" s="65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7"/>
      <c r="P159" s="66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2.75">
      <c r="A160" s="64"/>
      <c r="B160" s="64"/>
      <c r="C160" s="65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7"/>
      <c r="P160" s="66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2.75">
      <c r="A161" s="64"/>
      <c r="B161" s="64"/>
      <c r="C161" s="65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7"/>
      <c r="P161" s="66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2.75">
      <c r="A162" s="64"/>
      <c r="B162" s="64"/>
      <c r="C162" s="65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7"/>
      <c r="P162" s="66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2.75">
      <c r="A163" s="64"/>
      <c r="B163" s="64"/>
      <c r="C163" s="65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7"/>
      <c r="P163" s="66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2.75">
      <c r="A164" s="64"/>
      <c r="B164" s="64"/>
      <c r="C164" s="65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7"/>
      <c r="P164" s="66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2.75">
      <c r="A165" s="64"/>
      <c r="B165" s="64"/>
      <c r="C165" s="65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7"/>
      <c r="P165" s="66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2.75">
      <c r="A166" s="64"/>
      <c r="B166" s="64"/>
      <c r="C166" s="65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7"/>
      <c r="P166" s="66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2.75">
      <c r="A167" s="64"/>
      <c r="B167" s="64"/>
      <c r="C167" s="65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7"/>
      <c r="P167" s="66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2.75">
      <c r="A168" s="64"/>
      <c r="B168" s="64"/>
      <c r="C168" s="65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7"/>
      <c r="P168" s="66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2.75">
      <c r="A169" s="64"/>
      <c r="B169" s="64"/>
      <c r="C169" s="65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7"/>
      <c r="P169" s="66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2.75">
      <c r="A170" s="64"/>
      <c r="B170" s="64"/>
      <c r="C170" s="65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7"/>
      <c r="P170" s="66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2.75">
      <c r="A171" s="64"/>
      <c r="B171" s="64"/>
      <c r="C171" s="65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7"/>
      <c r="P171" s="66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2.75">
      <c r="A172" s="64"/>
      <c r="B172" s="64"/>
      <c r="C172" s="65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7"/>
      <c r="P172" s="66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2.75">
      <c r="A173" s="64"/>
      <c r="B173" s="64"/>
      <c r="C173" s="65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7"/>
      <c r="P173" s="66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.75">
      <c r="A174" s="64"/>
      <c r="B174" s="64"/>
      <c r="C174" s="65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7"/>
      <c r="P174" s="66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.75">
      <c r="A175" s="64"/>
      <c r="B175" s="64"/>
      <c r="C175" s="65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7"/>
      <c r="P175" s="66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.75">
      <c r="A176" s="64"/>
      <c r="B176" s="64"/>
      <c r="C176" s="65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7"/>
      <c r="P176" s="66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.75">
      <c r="A177" s="64"/>
      <c r="B177" s="64"/>
      <c r="C177" s="65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7"/>
      <c r="P177" s="66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.75">
      <c r="A178" s="64"/>
      <c r="B178" s="64"/>
      <c r="C178" s="65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7"/>
      <c r="P178" s="66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.75">
      <c r="A179" s="64"/>
      <c r="B179" s="64"/>
      <c r="C179" s="65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7"/>
      <c r="P179" s="66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.75">
      <c r="A180" s="64"/>
      <c r="B180" s="64"/>
      <c r="C180" s="65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7"/>
      <c r="P180" s="66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.75">
      <c r="A181" s="64"/>
      <c r="B181" s="64"/>
      <c r="C181" s="65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7"/>
      <c r="P181" s="66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.75">
      <c r="A182" s="64"/>
      <c r="B182" s="64"/>
      <c r="C182" s="65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7"/>
      <c r="P182" s="66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.75">
      <c r="A183" s="64"/>
      <c r="B183" s="64"/>
      <c r="C183" s="65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7"/>
      <c r="P183" s="66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.75">
      <c r="A184" s="64"/>
      <c r="B184" s="64"/>
      <c r="C184" s="65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7"/>
      <c r="P184" s="66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.75">
      <c r="A185" s="64"/>
      <c r="B185" s="64"/>
      <c r="C185" s="65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7"/>
      <c r="P185" s="66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.75">
      <c r="A186" s="64"/>
      <c r="B186" s="64"/>
      <c r="C186" s="65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7"/>
      <c r="P186" s="66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.75">
      <c r="A187" s="64"/>
      <c r="B187" s="64"/>
      <c r="C187" s="65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7"/>
      <c r="P187" s="66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.75">
      <c r="A188" s="64"/>
      <c r="B188" s="64"/>
      <c r="C188" s="65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7"/>
      <c r="P188" s="66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.75">
      <c r="A189" s="64"/>
      <c r="B189" s="64"/>
      <c r="C189" s="65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7"/>
      <c r="P189" s="66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.75">
      <c r="A190" s="64"/>
      <c r="B190" s="64"/>
      <c r="C190" s="65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7"/>
      <c r="P190" s="66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.75">
      <c r="A191" s="64"/>
      <c r="B191" s="64"/>
      <c r="C191" s="65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7"/>
      <c r="P191" s="66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.75">
      <c r="A192" s="64"/>
      <c r="B192" s="64"/>
      <c r="C192" s="65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7"/>
      <c r="P192" s="66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.75">
      <c r="A193" s="64"/>
      <c r="B193" s="64"/>
      <c r="C193" s="65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7"/>
      <c r="P193" s="66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.75">
      <c r="A194" s="64"/>
      <c r="B194" s="64"/>
      <c r="C194" s="65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7"/>
      <c r="P194" s="66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.75">
      <c r="A195" s="64"/>
      <c r="B195" s="64"/>
      <c r="C195" s="65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7"/>
      <c r="P195" s="66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.75">
      <c r="A196" s="64"/>
      <c r="B196" s="64"/>
      <c r="C196" s="65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7"/>
      <c r="P196" s="66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.75">
      <c r="A197" s="64"/>
      <c r="B197" s="64"/>
      <c r="C197" s="65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7"/>
      <c r="P197" s="66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2.75">
      <c r="A198" s="64"/>
      <c r="B198" s="64"/>
      <c r="C198" s="65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7"/>
      <c r="P198" s="66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2.75">
      <c r="A199" s="64"/>
      <c r="B199" s="64"/>
      <c r="C199" s="65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7"/>
      <c r="P199" s="66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2.75">
      <c r="A200" s="64"/>
      <c r="B200" s="64"/>
      <c r="C200" s="65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7"/>
      <c r="P200" s="66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.75">
      <c r="A201" s="64"/>
      <c r="B201" s="64"/>
      <c r="C201" s="65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7"/>
      <c r="P201" s="66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.75">
      <c r="A202" s="64"/>
      <c r="B202" s="64"/>
      <c r="C202" s="65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7"/>
      <c r="P202" s="66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.75">
      <c r="A203" s="64"/>
      <c r="B203" s="64"/>
      <c r="C203" s="65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7"/>
      <c r="P203" s="66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.75">
      <c r="A204" s="64"/>
      <c r="B204" s="64"/>
      <c r="C204" s="65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7"/>
      <c r="P204" s="66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.75">
      <c r="A205" s="64"/>
      <c r="B205" s="64"/>
      <c r="C205" s="65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7"/>
      <c r="P205" s="66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.75">
      <c r="A206" s="64"/>
      <c r="B206" s="64"/>
      <c r="C206" s="65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7"/>
      <c r="P206" s="66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.75">
      <c r="A207" s="64"/>
      <c r="B207" s="64"/>
      <c r="C207" s="65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7"/>
      <c r="P207" s="66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.75">
      <c r="A208" s="64"/>
      <c r="B208" s="64"/>
      <c r="C208" s="65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7"/>
      <c r="P208" s="66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.75">
      <c r="A209" s="64"/>
      <c r="B209" s="64"/>
      <c r="C209" s="65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7"/>
      <c r="P209" s="66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.75">
      <c r="A210" s="64"/>
      <c r="B210" s="64"/>
      <c r="C210" s="65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7"/>
      <c r="P210" s="66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.75">
      <c r="A211" s="64"/>
      <c r="B211" s="64"/>
      <c r="C211" s="65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7"/>
      <c r="P211" s="66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.75">
      <c r="A212" s="64"/>
      <c r="B212" s="64"/>
      <c r="C212" s="65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7"/>
      <c r="P212" s="66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.75">
      <c r="A213" s="64"/>
      <c r="B213" s="64"/>
      <c r="C213" s="65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7"/>
      <c r="P213" s="66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.75">
      <c r="A214" s="64"/>
      <c r="B214" s="64"/>
      <c r="C214" s="65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7"/>
      <c r="P214" s="66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.75">
      <c r="A215" s="64"/>
      <c r="B215" s="64"/>
      <c r="C215" s="65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7"/>
      <c r="P215" s="66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.75">
      <c r="A216" s="64"/>
      <c r="B216" s="64"/>
      <c r="C216" s="65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7"/>
      <c r="P216" s="66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.75">
      <c r="A217" s="64"/>
      <c r="B217" s="64"/>
      <c r="C217" s="65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7"/>
      <c r="P217" s="66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.75">
      <c r="A218" s="64"/>
      <c r="B218" s="64"/>
      <c r="C218" s="65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7"/>
      <c r="P218" s="66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.75">
      <c r="A219" s="64"/>
      <c r="B219" s="64"/>
      <c r="C219" s="65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7"/>
      <c r="P219" s="66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.75">
      <c r="A220" s="64"/>
      <c r="B220" s="64"/>
      <c r="C220" s="65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7"/>
      <c r="P220" s="66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.75">
      <c r="A221" s="64"/>
      <c r="B221" s="64"/>
      <c r="C221" s="65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7"/>
      <c r="P221" s="66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.75">
      <c r="A222" s="64"/>
      <c r="B222" s="64"/>
      <c r="C222" s="65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7"/>
      <c r="P222" s="66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.75">
      <c r="A223" s="64"/>
      <c r="B223" s="64"/>
      <c r="C223" s="65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7"/>
      <c r="P223" s="66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.75">
      <c r="A224" s="64"/>
      <c r="B224" s="64"/>
      <c r="C224" s="65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7"/>
      <c r="P224" s="66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2.75">
      <c r="A225" s="64"/>
      <c r="B225" s="64"/>
      <c r="C225" s="65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7"/>
      <c r="P225" s="66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2.75">
      <c r="A226" s="64"/>
      <c r="B226" s="64"/>
      <c r="C226" s="65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7"/>
      <c r="P226" s="66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2.75">
      <c r="A227" s="64"/>
      <c r="B227" s="64"/>
      <c r="C227" s="65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7"/>
      <c r="P227" s="66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2.75">
      <c r="A228" s="64"/>
      <c r="B228" s="64"/>
      <c r="C228" s="65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7"/>
      <c r="P228" s="66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2.75">
      <c r="A229" s="64"/>
      <c r="B229" s="64"/>
      <c r="C229" s="65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7"/>
      <c r="P229" s="66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2.75">
      <c r="A230" s="64"/>
      <c r="B230" s="64"/>
      <c r="C230" s="65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7"/>
      <c r="P230" s="66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2.75">
      <c r="A231" s="64"/>
      <c r="B231" s="64"/>
      <c r="C231" s="65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7"/>
      <c r="P231" s="66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2.75">
      <c r="A232" s="64"/>
      <c r="B232" s="64"/>
      <c r="C232" s="65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7"/>
      <c r="P232" s="66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2.75">
      <c r="A233" s="64"/>
      <c r="B233" s="64"/>
      <c r="C233" s="65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7"/>
      <c r="P233" s="66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2.75">
      <c r="A234" s="64"/>
      <c r="B234" s="64"/>
      <c r="C234" s="65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7"/>
      <c r="P234" s="66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2.75">
      <c r="A235" s="64"/>
      <c r="B235" s="64"/>
      <c r="C235" s="65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7"/>
      <c r="P235" s="66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2.75">
      <c r="A236" s="64"/>
      <c r="B236" s="64"/>
      <c r="C236" s="65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7"/>
      <c r="P236" s="66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2.75">
      <c r="A237" s="64"/>
      <c r="B237" s="64"/>
      <c r="C237" s="65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7"/>
      <c r="P237" s="66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2.75">
      <c r="A238" s="64"/>
      <c r="B238" s="64"/>
      <c r="C238" s="65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7"/>
      <c r="P238" s="66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2.75">
      <c r="A239" s="64"/>
      <c r="B239" s="64"/>
      <c r="C239" s="65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7"/>
      <c r="P239" s="66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2.75">
      <c r="A240" s="64"/>
      <c r="B240" s="64"/>
      <c r="C240" s="65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7"/>
      <c r="P240" s="66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2.75">
      <c r="A241" s="64"/>
      <c r="B241" s="64"/>
      <c r="C241" s="65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7"/>
      <c r="P241" s="66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2.75">
      <c r="A242" s="64"/>
      <c r="B242" s="64"/>
      <c r="C242" s="65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7"/>
      <c r="P242" s="66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2.75">
      <c r="A243" s="64"/>
      <c r="B243" s="64"/>
      <c r="C243" s="65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7"/>
      <c r="P243" s="66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2.75">
      <c r="A244" s="64"/>
      <c r="B244" s="64"/>
      <c r="C244" s="65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7"/>
      <c r="P244" s="66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2.75">
      <c r="A245" s="64"/>
      <c r="B245" s="64"/>
      <c r="C245" s="65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7"/>
      <c r="P245" s="66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2.75">
      <c r="A246" s="64"/>
      <c r="B246" s="64"/>
      <c r="C246" s="65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7"/>
      <c r="P246" s="66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2.75">
      <c r="A247" s="64"/>
      <c r="B247" s="64"/>
      <c r="C247" s="65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7"/>
      <c r="P247" s="66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2.75">
      <c r="A248" s="64"/>
      <c r="B248" s="64"/>
      <c r="C248" s="65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7"/>
      <c r="P248" s="66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2.75">
      <c r="A249" s="64"/>
      <c r="B249" s="64"/>
      <c r="C249" s="65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7"/>
      <c r="P249" s="66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2.75">
      <c r="A250" s="64"/>
      <c r="B250" s="64"/>
      <c r="C250" s="65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7"/>
      <c r="P250" s="66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2.75">
      <c r="A251" s="64"/>
      <c r="B251" s="64"/>
      <c r="C251" s="65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7"/>
      <c r="P251" s="66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2.75">
      <c r="A252" s="64"/>
      <c r="B252" s="64"/>
      <c r="C252" s="65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7"/>
      <c r="P252" s="66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2.75">
      <c r="A253" s="64"/>
      <c r="B253" s="64"/>
      <c r="C253" s="65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7"/>
      <c r="P253" s="66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2.75">
      <c r="A254" s="64"/>
      <c r="B254" s="64"/>
      <c r="C254" s="65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7"/>
      <c r="P254" s="66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2.75">
      <c r="A255" s="64"/>
      <c r="B255" s="64"/>
      <c r="C255" s="65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7"/>
      <c r="P255" s="66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2.75">
      <c r="A256" s="64"/>
      <c r="B256" s="64"/>
      <c r="C256" s="65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7"/>
      <c r="P256" s="66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2.75">
      <c r="A257" s="64"/>
      <c r="B257" s="64"/>
      <c r="C257" s="65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7"/>
      <c r="P257" s="66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2.75">
      <c r="A258" s="64"/>
      <c r="B258" s="64"/>
      <c r="C258" s="65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7"/>
      <c r="P258" s="66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2.75">
      <c r="A259" s="64"/>
      <c r="B259" s="64"/>
      <c r="C259" s="65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7"/>
      <c r="P259" s="66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2.75">
      <c r="A260" s="64"/>
      <c r="B260" s="64"/>
      <c r="C260" s="65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7"/>
      <c r="P260" s="66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2.75">
      <c r="A261" s="64"/>
      <c r="B261" s="64"/>
      <c r="C261" s="65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7"/>
      <c r="P261" s="66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2.75">
      <c r="A262" s="64"/>
      <c r="B262" s="64"/>
      <c r="C262" s="65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7"/>
      <c r="P262" s="66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2.75">
      <c r="A263" s="64"/>
      <c r="B263" s="64"/>
      <c r="C263" s="65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7"/>
      <c r="P263" s="66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2.75">
      <c r="A264" s="64"/>
      <c r="B264" s="64"/>
      <c r="C264" s="65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7"/>
      <c r="P264" s="66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2.75">
      <c r="A265" s="64"/>
      <c r="B265" s="64"/>
      <c r="C265" s="65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7"/>
      <c r="P265" s="66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2.75">
      <c r="A266" s="64"/>
      <c r="B266" s="64"/>
      <c r="C266" s="65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7"/>
      <c r="P266" s="66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2.75">
      <c r="A267" s="64"/>
      <c r="B267" s="64"/>
      <c r="C267" s="65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7"/>
      <c r="P267" s="66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2.75">
      <c r="A268" s="64"/>
      <c r="B268" s="64"/>
      <c r="C268" s="65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7"/>
      <c r="P268" s="66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2.75">
      <c r="A269" s="64"/>
      <c r="B269" s="64"/>
      <c r="C269" s="65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7"/>
      <c r="P269" s="66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2.75">
      <c r="A270" s="64"/>
      <c r="B270" s="64"/>
      <c r="C270" s="65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7"/>
      <c r="P270" s="66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2.75">
      <c r="A271" s="64"/>
      <c r="B271" s="64"/>
      <c r="C271" s="65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7"/>
      <c r="P271" s="66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2.75">
      <c r="A272" s="64"/>
      <c r="B272" s="64"/>
      <c r="C272" s="65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7"/>
      <c r="P272" s="66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2.75">
      <c r="A273" s="64"/>
      <c r="B273" s="64"/>
      <c r="C273" s="65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7"/>
      <c r="P273" s="66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2.75">
      <c r="A274" s="64"/>
      <c r="B274" s="64"/>
      <c r="C274" s="65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7"/>
      <c r="P274" s="66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2.75">
      <c r="A275" s="64"/>
      <c r="B275" s="64"/>
      <c r="C275" s="65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7"/>
      <c r="P275" s="66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2.75">
      <c r="A276" s="64"/>
      <c r="B276" s="64"/>
      <c r="C276" s="65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7"/>
      <c r="P276" s="66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2.75">
      <c r="A277" s="64"/>
      <c r="B277" s="64"/>
      <c r="C277" s="65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7"/>
      <c r="P277" s="66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2.75">
      <c r="A278" s="64"/>
      <c r="B278" s="64"/>
      <c r="C278" s="65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7"/>
      <c r="P278" s="66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2.75">
      <c r="A279" s="64"/>
      <c r="B279" s="64"/>
      <c r="C279" s="65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7"/>
      <c r="P279" s="66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2.75">
      <c r="A280" s="64"/>
      <c r="B280" s="64"/>
      <c r="C280" s="65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7"/>
      <c r="P280" s="66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2.75">
      <c r="A281" s="64"/>
      <c r="B281" s="64"/>
      <c r="C281" s="65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7"/>
      <c r="P281" s="66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2.75">
      <c r="A282" s="64"/>
      <c r="B282" s="64"/>
      <c r="C282" s="65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7"/>
      <c r="P282" s="66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2.75">
      <c r="A283" s="64"/>
      <c r="B283" s="64"/>
      <c r="C283" s="65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7"/>
      <c r="P283" s="66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2.75">
      <c r="A284" s="64"/>
      <c r="B284" s="64"/>
      <c r="C284" s="65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7"/>
      <c r="P284" s="66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2.75">
      <c r="A285" s="64"/>
      <c r="B285" s="64"/>
      <c r="C285" s="65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7"/>
      <c r="P285" s="66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2.75">
      <c r="A286" s="64"/>
      <c r="B286" s="64"/>
      <c r="C286" s="65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7"/>
      <c r="P286" s="66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2.75">
      <c r="A287" s="64"/>
      <c r="B287" s="64"/>
      <c r="C287" s="65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7"/>
      <c r="P287" s="66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2.75">
      <c r="A288" s="64"/>
      <c r="B288" s="64"/>
      <c r="C288" s="65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7"/>
      <c r="P288" s="66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2.75">
      <c r="A289" s="64"/>
      <c r="B289" s="64"/>
      <c r="C289" s="65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7"/>
      <c r="P289" s="66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2.75">
      <c r="A290" s="64"/>
      <c r="B290" s="64"/>
      <c r="C290" s="65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7"/>
      <c r="P290" s="66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2.75">
      <c r="A291" s="64"/>
      <c r="B291" s="64"/>
      <c r="C291" s="65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7"/>
      <c r="P291" s="66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2.75">
      <c r="A292" s="64"/>
      <c r="B292" s="64"/>
      <c r="C292" s="65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7"/>
      <c r="P292" s="66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2.75">
      <c r="A293" s="64"/>
      <c r="B293" s="64"/>
      <c r="C293" s="65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7"/>
      <c r="P293" s="66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2.75">
      <c r="A294" s="64"/>
      <c r="B294" s="64"/>
      <c r="C294" s="65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7"/>
      <c r="P294" s="66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2.75">
      <c r="A295" s="64"/>
      <c r="B295" s="64"/>
      <c r="C295" s="65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7"/>
      <c r="P295" s="66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2.75">
      <c r="A296" s="64"/>
      <c r="B296" s="64"/>
      <c r="C296" s="65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7"/>
      <c r="P296" s="66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2.75">
      <c r="A297" s="64"/>
      <c r="B297" s="64"/>
      <c r="C297" s="65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7"/>
      <c r="P297" s="66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2.75">
      <c r="A298" s="64"/>
      <c r="B298" s="64"/>
      <c r="C298" s="65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7"/>
      <c r="P298" s="66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2.75">
      <c r="A299" s="64"/>
      <c r="B299" s="64"/>
      <c r="C299" s="65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7"/>
      <c r="P299" s="66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2.75">
      <c r="A300" s="64"/>
      <c r="B300" s="64"/>
      <c r="C300" s="65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7"/>
      <c r="P300" s="66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2.75">
      <c r="A301" s="64"/>
      <c r="B301" s="64"/>
      <c r="C301" s="65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7"/>
      <c r="P301" s="66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2.75">
      <c r="A302" s="64"/>
      <c r="B302" s="64"/>
      <c r="C302" s="65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7"/>
      <c r="P302" s="66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2.75">
      <c r="A303" s="64"/>
      <c r="B303" s="64"/>
      <c r="C303" s="65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7"/>
      <c r="P303" s="66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2.75">
      <c r="A304" s="64"/>
      <c r="B304" s="64"/>
      <c r="C304" s="65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7"/>
      <c r="P304" s="66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2.75">
      <c r="A305" s="64"/>
      <c r="B305" s="64"/>
      <c r="C305" s="65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7"/>
      <c r="P305" s="66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2.75">
      <c r="A306" s="64"/>
      <c r="B306" s="64"/>
      <c r="C306" s="65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7"/>
      <c r="P306" s="66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2.75">
      <c r="A307" s="64"/>
      <c r="B307" s="64"/>
      <c r="C307" s="65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7"/>
      <c r="P307" s="66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2.75">
      <c r="A308" s="64"/>
      <c r="B308" s="64"/>
      <c r="C308" s="65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7"/>
      <c r="P308" s="66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2.75">
      <c r="A309" s="64"/>
      <c r="B309" s="64"/>
      <c r="C309" s="65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7"/>
      <c r="P309" s="66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2.75">
      <c r="A310" s="64"/>
      <c r="B310" s="64"/>
      <c r="C310" s="65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7"/>
      <c r="P310" s="66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2.75">
      <c r="A311" s="64"/>
      <c r="B311" s="64"/>
      <c r="C311" s="65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7"/>
      <c r="P311" s="66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2.75">
      <c r="A312" s="64"/>
      <c r="B312" s="64"/>
      <c r="C312" s="65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7"/>
      <c r="P312" s="66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2.75">
      <c r="A313" s="64"/>
      <c r="B313" s="64"/>
      <c r="C313" s="65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7"/>
      <c r="P313" s="66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2.75">
      <c r="A314" s="64"/>
      <c r="B314" s="64"/>
      <c r="C314" s="65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7"/>
      <c r="P314" s="66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2.75">
      <c r="A315" s="64"/>
      <c r="B315" s="64"/>
      <c r="C315" s="65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7"/>
      <c r="P315" s="66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2.75">
      <c r="A316" s="64"/>
      <c r="B316" s="64"/>
      <c r="C316" s="65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7"/>
      <c r="P316" s="66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2.75">
      <c r="A317" s="64"/>
      <c r="B317" s="64"/>
      <c r="C317" s="65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7"/>
      <c r="P317" s="66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2.75">
      <c r="A318" s="64"/>
      <c r="B318" s="64"/>
      <c r="C318" s="65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7"/>
      <c r="P318" s="66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2.75">
      <c r="A319" s="64"/>
      <c r="B319" s="64"/>
      <c r="C319" s="65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7"/>
      <c r="P319" s="66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2.75">
      <c r="A320" s="64"/>
      <c r="B320" s="64"/>
      <c r="C320" s="65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7"/>
      <c r="P320" s="66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2.75">
      <c r="A321" s="64"/>
      <c r="B321" s="64"/>
      <c r="C321" s="65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7"/>
      <c r="P321" s="66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2.75">
      <c r="A322" s="64"/>
      <c r="B322" s="64"/>
      <c r="C322" s="65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7"/>
      <c r="P322" s="66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2.75">
      <c r="A323" s="64"/>
      <c r="B323" s="64"/>
      <c r="C323" s="65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7"/>
      <c r="P323" s="66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2.75">
      <c r="A324" s="64"/>
      <c r="B324" s="64"/>
      <c r="C324" s="65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7"/>
      <c r="P324" s="66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2.75">
      <c r="A325" s="64"/>
      <c r="B325" s="64"/>
      <c r="C325" s="65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7"/>
      <c r="P325" s="66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2.75">
      <c r="A326" s="64"/>
      <c r="B326" s="64"/>
      <c r="C326" s="65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7"/>
      <c r="P326" s="66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2.75">
      <c r="A327" s="64"/>
      <c r="B327" s="64"/>
      <c r="C327" s="65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7"/>
      <c r="P327" s="66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2.75">
      <c r="A328" s="64"/>
      <c r="B328" s="64"/>
      <c r="C328" s="65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7"/>
      <c r="P328" s="66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2.75">
      <c r="A329" s="64"/>
      <c r="B329" s="64"/>
      <c r="C329" s="65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7"/>
      <c r="P329" s="66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2.75">
      <c r="A330" s="64"/>
      <c r="B330" s="64"/>
      <c r="C330" s="65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7"/>
      <c r="P330" s="66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2.75">
      <c r="A331" s="64"/>
      <c r="B331" s="64"/>
      <c r="C331" s="65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7"/>
      <c r="P331" s="66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2.75">
      <c r="A332" s="64"/>
      <c r="B332" s="64"/>
      <c r="C332" s="65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7"/>
      <c r="P332" s="66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2.75">
      <c r="A333" s="64"/>
      <c r="B333" s="64"/>
      <c r="C333" s="65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7"/>
      <c r="P333" s="66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2.75">
      <c r="A334" s="64"/>
      <c r="B334" s="64"/>
      <c r="C334" s="65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7"/>
      <c r="P334" s="66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2.75">
      <c r="A335" s="64"/>
      <c r="B335" s="64"/>
      <c r="C335" s="65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7"/>
      <c r="P335" s="66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2.75">
      <c r="A336" s="64"/>
      <c r="B336" s="64"/>
      <c r="C336" s="65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7"/>
      <c r="P336" s="66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2.75">
      <c r="A337" s="64"/>
      <c r="B337" s="64"/>
      <c r="C337" s="65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7"/>
      <c r="P337" s="66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2.75">
      <c r="A338" s="64"/>
      <c r="B338" s="64"/>
      <c r="C338" s="65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7"/>
      <c r="P338" s="66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2.75">
      <c r="A339" s="64"/>
      <c r="B339" s="64"/>
      <c r="C339" s="65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7"/>
      <c r="P339" s="66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2.75">
      <c r="A340" s="64"/>
      <c r="B340" s="64"/>
      <c r="C340" s="65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7"/>
      <c r="P340" s="66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2.75">
      <c r="A341" s="64"/>
      <c r="B341" s="64"/>
      <c r="C341" s="65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7"/>
      <c r="P341" s="66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2.75">
      <c r="A342" s="64"/>
      <c r="B342" s="64"/>
      <c r="C342" s="65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7"/>
      <c r="P342" s="66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2.75">
      <c r="A343" s="64"/>
      <c r="B343" s="64"/>
      <c r="C343" s="65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7"/>
      <c r="P343" s="66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2.75">
      <c r="A344" s="64"/>
      <c r="B344" s="64"/>
      <c r="C344" s="65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7"/>
      <c r="P344" s="66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2.75">
      <c r="A345" s="64"/>
      <c r="B345" s="64"/>
      <c r="C345" s="65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7"/>
      <c r="P345" s="66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2.75">
      <c r="A346" s="64"/>
      <c r="B346" s="64"/>
      <c r="C346" s="65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7"/>
      <c r="P346" s="66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2.75">
      <c r="A347" s="64"/>
      <c r="B347" s="64"/>
      <c r="C347" s="65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7"/>
      <c r="P347" s="66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2.75">
      <c r="A348" s="64"/>
      <c r="B348" s="64"/>
      <c r="C348" s="65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7"/>
      <c r="P348" s="66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2.75">
      <c r="A349" s="64"/>
      <c r="B349" s="64"/>
      <c r="C349" s="65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7"/>
      <c r="P349" s="66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2.75">
      <c r="A350" s="64"/>
      <c r="B350" s="64"/>
      <c r="C350" s="65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7"/>
      <c r="P350" s="66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2.75">
      <c r="A351" s="64"/>
      <c r="B351" s="64"/>
      <c r="C351" s="65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7"/>
      <c r="P351" s="66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2.75">
      <c r="A352" s="64"/>
      <c r="B352" s="64"/>
      <c r="C352" s="65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7"/>
      <c r="P352" s="66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2.75">
      <c r="A353" s="64"/>
      <c r="B353" s="64"/>
      <c r="C353" s="65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7"/>
      <c r="P353" s="66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2.75">
      <c r="A354" s="64"/>
      <c r="B354" s="64"/>
      <c r="C354" s="65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7"/>
      <c r="P354" s="66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2.75">
      <c r="A355" s="64"/>
      <c r="B355" s="64"/>
      <c r="C355" s="65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7"/>
      <c r="P355" s="66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2.75">
      <c r="A356" s="64"/>
      <c r="B356" s="64"/>
      <c r="C356" s="65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7"/>
      <c r="P356" s="66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2.75">
      <c r="A357" s="64"/>
      <c r="B357" s="64"/>
      <c r="C357" s="65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7"/>
      <c r="P357" s="66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2.75">
      <c r="A358" s="64"/>
      <c r="B358" s="64"/>
      <c r="C358" s="65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7"/>
      <c r="P358" s="66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2.75">
      <c r="A359" s="64"/>
      <c r="B359" s="64"/>
      <c r="C359" s="65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7"/>
      <c r="P359" s="66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2.75">
      <c r="A360" s="64"/>
      <c r="B360" s="64"/>
      <c r="C360" s="65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7"/>
      <c r="P360" s="66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2.75">
      <c r="A361" s="64"/>
      <c r="B361" s="64"/>
      <c r="C361" s="65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7"/>
      <c r="P361" s="66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2.75">
      <c r="A362" s="64"/>
      <c r="B362" s="64"/>
      <c r="C362" s="65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7"/>
      <c r="P362" s="66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2.75">
      <c r="A363" s="64"/>
      <c r="B363" s="64"/>
      <c r="C363" s="65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7"/>
      <c r="P363" s="66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2.75">
      <c r="A364" s="64"/>
      <c r="B364" s="64"/>
      <c r="C364" s="65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7"/>
      <c r="P364" s="66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2.75">
      <c r="A365" s="64"/>
      <c r="B365" s="64"/>
      <c r="C365" s="65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7"/>
      <c r="P365" s="66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2.75">
      <c r="A366" s="64"/>
      <c r="B366" s="64"/>
      <c r="C366" s="65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7"/>
      <c r="P366" s="66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2.75">
      <c r="A367" s="64"/>
      <c r="B367" s="64"/>
      <c r="C367" s="65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7"/>
      <c r="P367" s="66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2.75">
      <c r="A368" s="64"/>
      <c r="B368" s="64"/>
      <c r="C368" s="65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7"/>
      <c r="P368" s="66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2.75">
      <c r="A369" s="64"/>
      <c r="B369" s="64"/>
      <c r="C369" s="65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7"/>
      <c r="P369" s="66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2.75">
      <c r="A370" s="64"/>
      <c r="B370" s="64"/>
      <c r="C370" s="65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7"/>
      <c r="P370" s="66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2.75">
      <c r="A371" s="64"/>
      <c r="B371" s="64"/>
      <c r="C371" s="65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7"/>
      <c r="P371" s="66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2.75">
      <c r="A372" s="64"/>
      <c r="B372" s="64"/>
      <c r="C372" s="65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7"/>
      <c r="P372" s="66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2.75">
      <c r="A373" s="64"/>
      <c r="B373" s="64"/>
      <c r="C373" s="65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7"/>
      <c r="P373" s="66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2.75">
      <c r="A374" s="64"/>
      <c r="B374" s="64"/>
      <c r="C374" s="65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7"/>
      <c r="P374" s="66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2.75">
      <c r="A375" s="64"/>
      <c r="B375" s="64"/>
      <c r="C375" s="65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7"/>
      <c r="P375" s="66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2.75">
      <c r="A376" s="64"/>
      <c r="B376" s="64"/>
      <c r="C376" s="65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7"/>
      <c r="P376" s="66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2.75">
      <c r="A377" s="64"/>
      <c r="B377" s="64"/>
      <c r="C377" s="65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7"/>
      <c r="P377" s="66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2.75">
      <c r="A378" s="64"/>
      <c r="B378" s="64"/>
      <c r="C378" s="65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7"/>
      <c r="P378" s="66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2.75">
      <c r="A379" s="64"/>
      <c r="B379" s="64"/>
      <c r="C379" s="65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7"/>
      <c r="P379" s="66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2.75">
      <c r="A380" s="64"/>
      <c r="B380" s="64"/>
      <c r="C380" s="65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7"/>
      <c r="P380" s="66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2.75">
      <c r="A381" s="64"/>
      <c r="B381" s="64"/>
      <c r="C381" s="65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7"/>
      <c r="P381" s="66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2.75">
      <c r="A382" s="64"/>
      <c r="B382" s="64"/>
      <c r="C382" s="65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7"/>
      <c r="P382" s="66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2.75">
      <c r="A383" s="64"/>
      <c r="B383" s="64"/>
      <c r="C383" s="65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7"/>
      <c r="P383" s="66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2.75">
      <c r="A384" s="64"/>
      <c r="B384" s="64"/>
      <c r="C384" s="65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7"/>
      <c r="P384" s="66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2.75">
      <c r="A385" s="64"/>
      <c r="B385" s="64"/>
      <c r="C385" s="65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7"/>
      <c r="P385" s="66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2.75">
      <c r="A386" s="64"/>
      <c r="B386" s="64"/>
      <c r="C386" s="65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7"/>
      <c r="P386" s="66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2.75">
      <c r="A387" s="64"/>
      <c r="B387" s="64"/>
      <c r="C387" s="65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7"/>
      <c r="P387" s="66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2.75">
      <c r="A388" s="64"/>
      <c r="B388" s="64"/>
      <c r="C388" s="65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7"/>
      <c r="P388" s="66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2.75">
      <c r="A389" s="64"/>
      <c r="B389" s="64"/>
      <c r="C389" s="65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7"/>
      <c r="P389" s="66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2.75">
      <c r="A390" s="64"/>
      <c r="B390" s="64"/>
      <c r="C390" s="65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7"/>
      <c r="P390" s="66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2.75">
      <c r="A391" s="64"/>
      <c r="B391" s="64"/>
      <c r="C391" s="65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7"/>
      <c r="P391" s="66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2.75">
      <c r="A392" s="64"/>
      <c r="B392" s="64"/>
      <c r="C392" s="65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7"/>
      <c r="P392" s="66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2.75">
      <c r="A393" s="64"/>
      <c r="B393" s="64"/>
      <c r="C393" s="65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7"/>
      <c r="P393" s="66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2.75">
      <c r="A394" s="64"/>
      <c r="B394" s="64"/>
      <c r="C394" s="65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7"/>
      <c r="P394" s="66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2.75">
      <c r="A395" s="64"/>
      <c r="B395" s="64"/>
      <c r="C395" s="65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7"/>
      <c r="P395" s="66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2.75">
      <c r="A396" s="64"/>
      <c r="B396" s="64"/>
      <c r="C396" s="65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7"/>
      <c r="P396" s="66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2.75">
      <c r="A397" s="64"/>
      <c r="B397" s="64"/>
      <c r="C397" s="65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7"/>
      <c r="P397" s="66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2.75">
      <c r="A398" s="64"/>
      <c r="B398" s="64"/>
      <c r="C398" s="65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7"/>
      <c r="P398" s="66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2.75">
      <c r="A399" s="64"/>
      <c r="B399" s="64"/>
      <c r="C399" s="65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7"/>
      <c r="P399" s="66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2.75">
      <c r="A400" s="64"/>
      <c r="B400" s="64"/>
      <c r="C400" s="65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7"/>
      <c r="P400" s="66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2.75">
      <c r="A401" s="64"/>
      <c r="B401" s="64"/>
      <c r="C401" s="65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7"/>
      <c r="P401" s="66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2.75">
      <c r="A402" s="64"/>
      <c r="B402" s="64"/>
      <c r="C402" s="65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7"/>
      <c r="P402" s="66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2.75">
      <c r="A403" s="64"/>
      <c r="B403" s="64"/>
      <c r="C403" s="65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7"/>
      <c r="P403" s="66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2.75">
      <c r="A404" s="64"/>
      <c r="B404" s="64"/>
      <c r="C404" s="65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7"/>
      <c r="P404" s="66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2.75">
      <c r="A405" s="64"/>
      <c r="B405" s="64"/>
      <c r="C405" s="65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7"/>
      <c r="P405" s="66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2.75">
      <c r="A406" s="64"/>
      <c r="B406" s="64"/>
      <c r="C406" s="65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7"/>
      <c r="P406" s="66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2.75">
      <c r="A407" s="64"/>
      <c r="B407" s="64"/>
      <c r="C407" s="65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7"/>
      <c r="P407" s="66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2.75">
      <c r="A408" s="64"/>
      <c r="B408" s="64"/>
      <c r="C408" s="65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7"/>
      <c r="P408" s="66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2.75">
      <c r="A409" s="64"/>
      <c r="B409" s="64"/>
      <c r="C409" s="65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7"/>
      <c r="P409" s="66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2.75">
      <c r="A410" s="64"/>
      <c r="B410" s="64"/>
      <c r="C410" s="65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7"/>
      <c r="P410" s="66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2.75">
      <c r="A411" s="64"/>
      <c r="B411" s="64"/>
      <c r="C411" s="65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7"/>
      <c r="P411" s="66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2.75">
      <c r="A412" s="64"/>
      <c r="B412" s="64"/>
      <c r="C412" s="65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7"/>
      <c r="P412" s="66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2.75">
      <c r="A413" s="64"/>
      <c r="B413" s="64"/>
      <c r="C413" s="65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7"/>
      <c r="P413" s="66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2.75">
      <c r="A414" s="64"/>
      <c r="B414" s="64"/>
      <c r="C414" s="65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7"/>
      <c r="P414" s="66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2.75">
      <c r="A415" s="64"/>
      <c r="B415" s="64"/>
      <c r="C415" s="65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7"/>
      <c r="P415" s="66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2.75">
      <c r="A416" s="64"/>
      <c r="B416" s="64"/>
      <c r="C416" s="65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7"/>
      <c r="P416" s="66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2.75">
      <c r="A417" s="64"/>
      <c r="B417" s="64"/>
      <c r="C417" s="65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7"/>
      <c r="P417" s="66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2.75">
      <c r="A418" s="64"/>
      <c r="B418" s="64"/>
      <c r="C418" s="65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7"/>
      <c r="P418" s="66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2.75">
      <c r="A419" s="64"/>
      <c r="B419" s="64"/>
      <c r="C419" s="65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7"/>
      <c r="P419" s="66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2.75">
      <c r="A420" s="64"/>
      <c r="B420" s="64"/>
      <c r="C420" s="65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7"/>
      <c r="P420" s="66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2.75">
      <c r="A421" s="64"/>
      <c r="B421" s="64"/>
      <c r="C421" s="65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7"/>
      <c r="P421" s="66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2.75">
      <c r="A422" s="64"/>
      <c r="B422" s="64"/>
      <c r="C422" s="65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7"/>
      <c r="P422" s="66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2.75">
      <c r="A423" s="64"/>
      <c r="B423" s="64"/>
      <c r="C423" s="65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7"/>
      <c r="P423" s="66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2.75">
      <c r="A424" s="64"/>
      <c r="B424" s="64"/>
      <c r="C424" s="65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7"/>
      <c r="P424" s="66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2.75">
      <c r="A425" s="64"/>
      <c r="B425" s="64"/>
      <c r="C425" s="65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7"/>
      <c r="P425" s="66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2.75">
      <c r="A426" s="64"/>
      <c r="B426" s="64"/>
      <c r="C426" s="65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7"/>
      <c r="P426" s="66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2.75">
      <c r="A427" s="64"/>
      <c r="B427" s="64"/>
      <c r="C427" s="65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7"/>
      <c r="P427" s="66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2.75">
      <c r="A428" s="64"/>
      <c r="B428" s="64"/>
      <c r="C428" s="65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7"/>
      <c r="P428" s="66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2.75">
      <c r="A429" s="64"/>
      <c r="B429" s="64"/>
      <c r="C429" s="65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7"/>
      <c r="P429" s="66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2.75">
      <c r="A430" s="64"/>
      <c r="B430" s="64"/>
      <c r="C430" s="65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7"/>
      <c r="P430" s="66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2.75">
      <c r="A431" s="64"/>
      <c r="B431" s="64"/>
      <c r="C431" s="65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7"/>
      <c r="P431" s="66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2.75">
      <c r="A432" s="64"/>
      <c r="B432" s="64"/>
      <c r="C432" s="65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7"/>
      <c r="P432" s="66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2.75">
      <c r="A433" s="64"/>
      <c r="B433" s="64"/>
      <c r="C433" s="65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7"/>
      <c r="P433" s="66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2.75">
      <c r="A434" s="64"/>
      <c r="B434" s="64"/>
      <c r="C434" s="65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7"/>
      <c r="P434" s="66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2.75">
      <c r="A435" s="64"/>
      <c r="B435" s="64"/>
      <c r="C435" s="65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7"/>
      <c r="P435" s="66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2.75">
      <c r="A436" s="64"/>
      <c r="B436" s="64"/>
      <c r="C436" s="65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7"/>
      <c r="P436" s="66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2.75">
      <c r="A437" s="64"/>
      <c r="B437" s="64"/>
      <c r="C437" s="65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7"/>
      <c r="P437" s="66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2.75">
      <c r="A438" s="64"/>
      <c r="B438" s="64"/>
      <c r="C438" s="65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7"/>
      <c r="P438" s="66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2.75">
      <c r="A439" s="64"/>
      <c r="B439" s="64"/>
      <c r="C439" s="65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7"/>
      <c r="P439" s="66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2.75">
      <c r="A440" s="64"/>
      <c r="B440" s="64"/>
      <c r="C440" s="65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7"/>
      <c r="P440" s="66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2.75">
      <c r="A441" s="64"/>
      <c r="B441" s="64"/>
      <c r="C441" s="65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7"/>
      <c r="P441" s="66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2.75">
      <c r="A442" s="64"/>
      <c r="B442" s="64"/>
      <c r="C442" s="65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7"/>
      <c r="P442" s="66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2.75">
      <c r="A443" s="64"/>
      <c r="B443" s="64"/>
      <c r="C443" s="65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7"/>
      <c r="P443" s="66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2.75">
      <c r="A444" s="64"/>
      <c r="B444" s="64"/>
      <c r="C444" s="65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7"/>
      <c r="P444" s="66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2.75">
      <c r="A445" s="64"/>
      <c r="B445" s="64"/>
      <c r="C445" s="65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7"/>
      <c r="P445" s="66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2.75">
      <c r="A446" s="64"/>
      <c r="B446" s="64"/>
      <c r="C446" s="65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7"/>
      <c r="P446" s="66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2.75">
      <c r="A447" s="64"/>
      <c r="B447" s="64"/>
      <c r="C447" s="65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7"/>
      <c r="P447" s="66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2.75">
      <c r="A448" s="64"/>
      <c r="B448" s="64"/>
      <c r="C448" s="65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7"/>
      <c r="P448" s="66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2.75">
      <c r="A449" s="64"/>
      <c r="B449" s="64"/>
      <c r="C449" s="65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7"/>
      <c r="P449" s="66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2.75">
      <c r="A450" s="64"/>
      <c r="B450" s="64"/>
      <c r="C450" s="65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7"/>
      <c r="P450" s="66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2.75">
      <c r="A451" s="64"/>
      <c r="B451" s="64"/>
      <c r="C451" s="65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7"/>
      <c r="P451" s="66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2.75">
      <c r="A452" s="64"/>
      <c r="B452" s="64"/>
      <c r="C452" s="65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7"/>
      <c r="P452" s="66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2.75">
      <c r="A453" s="64"/>
      <c r="B453" s="64"/>
      <c r="C453" s="65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7"/>
      <c r="P453" s="66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2.75">
      <c r="A454" s="64"/>
      <c r="B454" s="64"/>
      <c r="C454" s="65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7"/>
      <c r="P454" s="66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2.75">
      <c r="A455" s="64"/>
      <c r="B455" s="64"/>
      <c r="C455" s="65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7"/>
      <c r="P455" s="66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2.75">
      <c r="A456" s="64"/>
      <c r="B456" s="64"/>
      <c r="C456" s="65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7"/>
      <c r="P456" s="66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2.75">
      <c r="A457" s="64"/>
      <c r="B457" s="64"/>
      <c r="C457" s="65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7"/>
      <c r="P457" s="66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2.75">
      <c r="A458" s="64"/>
      <c r="B458" s="64"/>
      <c r="C458" s="65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7"/>
      <c r="P458" s="66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2.75">
      <c r="A459" s="64"/>
      <c r="B459" s="64"/>
      <c r="C459" s="65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7"/>
      <c r="P459" s="66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2.75">
      <c r="A460" s="64"/>
      <c r="B460" s="64"/>
      <c r="C460" s="65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7"/>
      <c r="P460" s="66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2.75">
      <c r="A461" s="64"/>
      <c r="B461" s="64"/>
      <c r="C461" s="65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7"/>
      <c r="P461" s="66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2.75">
      <c r="A462" s="64"/>
      <c r="B462" s="64"/>
      <c r="C462" s="65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7"/>
      <c r="P462" s="66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2.75">
      <c r="A463" s="64"/>
      <c r="B463" s="64"/>
      <c r="C463" s="65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7"/>
      <c r="P463" s="66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2.75">
      <c r="A464" s="64"/>
      <c r="B464" s="64"/>
      <c r="C464" s="65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7"/>
      <c r="P464" s="66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2.75">
      <c r="A465" s="64"/>
      <c r="B465" s="64"/>
      <c r="C465" s="65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7"/>
      <c r="P465" s="66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2.75">
      <c r="A466" s="64"/>
      <c r="B466" s="64"/>
      <c r="C466" s="65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7"/>
      <c r="P466" s="66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2.75">
      <c r="A467" s="64"/>
      <c r="B467" s="64"/>
      <c r="C467" s="65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7"/>
      <c r="P467" s="66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2.75">
      <c r="A468" s="64"/>
      <c r="B468" s="64"/>
      <c r="C468" s="65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7"/>
      <c r="P468" s="66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2.75">
      <c r="A469" s="64"/>
      <c r="B469" s="64"/>
      <c r="C469" s="65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7"/>
      <c r="P469" s="66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2.75">
      <c r="A470" s="64"/>
      <c r="B470" s="64"/>
      <c r="C470" s="65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7"/>
      <c r="P470" s="66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2.75">
      <c r="A471" s="64"/>
      <c r="B471" s="64"/>
      <c r="C471" s="65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7"/>
      <c r="P471" s="66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2.75">
      <c r="A472" s="64"/>
      <c r="B472" s="64"/>
      <c r="C472" s="65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7"/>
      <c r="P472" s="66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2.75">
      <c r="A473" s="64"/>
      <c r="B473" s="64"/>
      <c r="C473" s="65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7"/>
      <c r="P473" s="66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2.75">
      <c r="A474" s="64"/>
      <c r="B474" s="64"/>
      <c r="C474" s="65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7"/>
      <c r="P474" s="66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2.75">
      <c r="A475" s="64"/>
      <c r="B475" s="64"/>
      <c r="C475" s="65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7"/>
      <c r="P475" s="66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2.75">
      <c r="A476" s="64"/>
      <c r="B476" s="64"/>
      <c r="C476" s="65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7"/>
      <c r="P476" s="66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2.75">
      <c r="A477" s="64"/>
      <c r="B477" s="64"/>
      <c r="C477" s="65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7"/>
      <c r="P477" s="66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2.75">
      <c r="A478" s="64"/>
      <c r="B478" s="64"/>
      <c r="C478" s="65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7"/>
      <c r="P478" s="66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2.75">
      <c r="A479" s="64"/>
      <c r="B479" s="64"/>
      <c r="C479" s="65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7"/>
      <c r="P479" s="66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2.75">
      <c r="A480" s="64"/>
      <c r="B480" s="64"/>
      <c r="C480" s="65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7"/>
      <c r="P480" s="66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2.75">
      <c r="A481" s="64"/>
      <c r="B481" s="64"/>
      <c r="C481" s="65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7"/>
      <c r="P481" s="66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2.75">
      <c r="A482" s="64"/>
      <c r="B482" s="64"/>
      <c r="C482" s="65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7"/>
      <c r="P482" s="66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2.75">
      <c r="A483" s="64"/>
      <c r="B483" s="64"/>
      <c r="C483" s="65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7"/>
      <c r="P483" s="66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2.75">
      <c r="A484" s="64"/>
      <c r="B484" s="64"/>
      <c r="C484" s="65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7"/>
      <c r="P484" s="66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2.75">
      <c r="A485" s="64"/>
      <c r="B485" s="64"/>
      <c r="C485" s="65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7"/>
      <c r="P485" s="66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2.75">
      <c r="A486" s="64"/>
      <c r="B486" s="64"/>
      <c r="C486" s="65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7"/>
      <c r="P486" s="66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2.75">
      <c r="A487" s="64"/>
      <c r="B487" s="64"/>
      <c r="C487" s="65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7"/>
      <c r="P487" s="66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2.75">
      <c r="A488" s="64"/>
      <c r="B488" s="64"/>
      <c r="C488" s="65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7"/>
      <c r="P488" s="66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2.75">
      <c r="A489" s="64"/>
      <c r="B489" s="64"/>
      <c r="C489" s="65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7"/>
      <c r="P489" s="66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2.75">
      <c r="A490" s="64"/>
      <c r="B490" s="64"/>
      <c r="C490" s="65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7"/>
      <c r="P490" s="66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2.75">
      <c r="A491" s="64"/>
      <c r="B491" s="64"/>
      <c r="C491" s="65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7"/>
      <c r="P491" s="66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2.75">
      <c r="A492" s="64"/>
      <c r="B492" s="64"/>
      <c r="C492" s="65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7"/>
      <c r="P492" s="66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2.75">
      <c r="A493" s="64"/>
      <c r="B493" s="64"/>
      <c r="C493" s="65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7"/>
      <c r="P493" s="66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2.75">
      <c r="A494" s="64"/>
      <c r="B494" s="64"/>
      <c r="C494" s="65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7"/>
      <c r="P494" s="66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2.75">
      <c r="A495" s="64"/>
      <c r="B495" s="64"/>
      <c r="C495" s="65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7"/>
      <c r="P495" s="66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2.75">
      <c r="A496" s="64"/>
      <c r="B496" s="64"/>
      <c r="C496" s="65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7"/>
      <c r="P496" s="66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2.75">
      <c r="A497" s="64"/>
      <c r="B497" s="64"/>
      <c r="C497" s="65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7"/>
      <c r="P497" s="66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2.75">
      <c r="A498" s="64"/>
      <c r="B498" s="64"/>
      <c r="C498" s="65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7"/>
      <c r="P498" s="66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2.75">
      <c r="A499" s="64"/>
      <c r="B499" s="64"/>
      <c r="C499" s="65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7"/>
      <c r="P499" s="66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2.75">
      <c r="A500" s="64"/>
      <c r="B500" s="64"/>
      <c r="C500" s="65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7"/>
      <c r="P500" s="66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2.75">
      <c r="A501" s="64"/>
      <c r="B501" s="64"/>
      <c r="C501" s="65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7"/>
      <c r="P501" s="66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2.75">
      <c r="A502" s="64"/>
      <c r="B502" s="64"/>
      <c r="C502" s="65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7"/>
      <c r="P502" s="66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2.75">
      <c r="A503" s="64"/>
      <c r="B503" s="64"/>
      <c r="C503" s="65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7"/>
      <c r="P503" s="66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2.75">
      <c r="A504" s="64"/>
      <c r="B504" s="64"/>
      <c r="C504" s="65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7"/>
      <c r="P504" s="66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2.75">
      <c r="A505" s="64"/>
      <c r="B505" s="64"/>
      <c r="C505" s="65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7"/>
      <c r="P505" s="66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2.75">
      <c r="A506" s="64"/>
      <c r="B506" s="64"/>
      <c r="C506" s="65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7"/>
      <c r="P506" s="66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2.75">
      <c r="A507" s="64"/>
      <c r="B507" s="64"/>
      <c r="C507" s="65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7"/>
      <c r="P507" s="66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2.75">
      <c r="A508" s="64"/>
      <c r="B508" s="64"/>
      <c r="C508" s="65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7"/>
      <c r="P508" s="66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2.75">
      <c r="A509" s="64"/>
      <c r="B509" s="64"/>
      <c r="C509" s="65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7"/>
      <c r="P509" s="66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2.75">
      <c r="A510" s="64"/>
      <c r="B510" s="64"/>
      <c r="C510" s="65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7"/>
      <c r="P510" s="66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2.75">
      <c r="A511" s="64"/>
      <c r="B511" s="64"/>
      <c r="C511" s="65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7"/>
      <c r="P511" s="66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2.75">
      <c r="A512" s="64"/>
      <c r="B512" s="64"/>
      <c r="C512" s="65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7"/>
      <c r="P512" s="66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2.75">
      <c r="A513" s="64"/>
      <c r="B513" s="64"/>
      <c r="C513" s="65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7"/>
      <c r="P513" s="66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2.75">
      <c r="A514" s="64"/>
      <c r="B514" s="64"/>
      <c r="C514" s="65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7"/>
      <c r="P514" s="66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2.75">
      <c r="A515" s="64"/>
      <c r="B515" s="64"/>
      <c r="C515" s="65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7"/>
      <c r="P515" s="66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2.75">
      <c r="A516" s="64"/>
      <c r="B516" s="64"/>
      <c r="C516" s="65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7"/>
      <c r="P516" s="66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2.75">
      <c r="A517" s="64"/>
      <c r="B517" s="64"/>
      <c r="C517" s="65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7"/>
      <c r="P517" s="66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2.75">
      <c r="A518" s="64"/>
      <c r="B518" s="64"/>
      <c r="C518" s="65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7"/>
      <c r="P518" s="66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2.75">
      <c r="A519" s="64"/>
      <c r="B519" s="64"/>
      <c r="C519" s="65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7"/>
      <c r="P519" s="66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.75">
      <c r="A520" s="64"/>
      <c r="B520" s="64"/>
      <c r="C520" s="65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7"/>
      <c r="P520" s="66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2.75">
      <c r="A521" s="64"/>
      <c r="B521" s="64"/>
      <c r="C521" s="65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7"/>
      <c r="P521" s="66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2.75">
      <c r="A522" s="64"/>
      <c r="B522" s="64"/>
      <c r="C522" s="65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7"/>
      <c r="P522" s="66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2.75">
      <c r="A523" s="64"/>
      <c r="B523" s="64"/>
      <c r="C523" s="65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7"/>
      <c r="P523" s="66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2.75">
      <c r="A524" s="64"/>
      <c r="B524" s="64"/>
      <c r="C524" s="65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7"/>
      <c r="P524" s="66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2.75">
      <c r="A525" s="64"/>
      <c r="B525" s="64"/>
      <c r="C525" s="65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7"/>
      <c r="P525" s="66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2.75">
      <c r="A526" s="64"/>
      <c r="B526" s="64"/>
      <c r="C526" s="65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7"/>
      <c r="P526" s="66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2.75">
      <c r="A527" s="64"/>
      <c r="B527" s="64"/>
      <c r="C527" s="65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7"/>
      <c r="P527" s="66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2.75">
      <c r="A528" s="64"/>
      <c r="B528" s="64"/>
      <c r="C528" s="65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7"/>
      <c r="P528" s="66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2.75">
      <c r="A529" s="64"/>
      <c r="B529" s="64"/>
      <c r="C529" s="65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7"/>
      <c r="P529" s="66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2.75">
      <c r="A530" s="64"/>
      <c r="B530" s="64"/>
      <c r="C530" s="65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7"/>
      <c r="P530" s="66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2.75">
      <c r="A531" s="64"/>
      <c r="B531" s="64"/>
      <c r="C531" s="65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7"/>
      <c r="P531" s="66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2.75">
      <c r="A532" s="64"/>
      <c r="B532" s="64"/>
      <c r="C532" s="65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7"/>
      <c r="P532" s="66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2.75">
      <c r="A533" s="64"/>
      <c r="B533" s="64"/>
      <c r="C533" s="65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7"/>
      <c r="P533" s="66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2.75">
      <c r="A534" s="64"/>
      <c r="B534" s="64"/>
      <c r="C534" s="65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7"/>
      <c r="P534" s="66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2.75">
      <c r="A535" s="64"/>
      <c r="B535" s="64"/>
      <c r="C535" s="65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7"/>
      <c r="P535" s="66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2.75">
      <c r="A536" s="64"/>
      <c r="B536" s="64"/>
      <c r="C536" s="65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7"/>
      <c r="P536" s="66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2.75">
      <c r="A537" s="64"/>
      <c r="B537" s="64"/>
      <c r="C537" s="65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7"/>
      <c r="P537" s="66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2.75">
      <c r="A538" s="64"/>
      <c r="B538" s="64"/>
      <c r="C538" s="65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7"/>
      <c r="P538" s="66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2.75">
      <c r="A539" s="64"/>
      <c r="B539" s="64"/>
      <c r="C539" s="65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7"/>
      <c r="P539" s="66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2.75">
      <c r="A540" s="64"/>
      <c r="B540" s="64"/>
      <c r="C540" s="65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7"/>
      <c r="P540" s="66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2.75">
      <c r="A541" s="64"/>
      <c r="B541" s="64"/>
      <c r="C541" s="65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7"/>
      <c r="P541" s="66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2.75">
      <c r="A542" s="64"/>
      <c r="B542" s="64"/>
      <c r="C542" s="65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7"/>
      <c r="P542" s="66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2.75">
      <c r="A543" s="64"/>
      <c r="B543" s="64"/>
      <c r="C543" s="65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7"/>
      <c r="P543" s="66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2.75">
      <c r="A544" s="64"/>
      <c r="B544" s="64"/>
      <c r="C544" s="65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7"/>
      <c r="P544" s="66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2.75">
      <c r="A545" s="64"/>
      <c r="B545" s="64"/>
      <c r="C545" s="65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7"/>
      <c r="P545" s="66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2.75">
      <c r="A546" s="64"/>
      <c r="B546" s="64"/>
      <c r="C546" s="65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7"/>
      <c r="P546" s="66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2.75">
      <c r="A547" s="64"/>
      <c r="B547" s="64"/>
      <c r="C547" s="65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7"/>
      <c r="P547" s="66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2.75">
      <c r="A548" s="64"/>
      <c r="B548" s="64"/>
      <c r="C548" s="65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7"/>
      <c r="P548" s="66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2.75">
      <c r="A549" s="64"/>
      <c r="B549" s="64"/>
      <c r="C549" s="65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7"/>
      <c r="P549" s="66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2.75">
      <c r="A550" s="64"/>
      <c r="B550" s="64"/>
      <c r="C550" s="65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7"/>
      <c r="P550" s="66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2.75">
      <c r="A551" s="64"/>
      <c r="B551" s="64"/>
      <c r="C551" s="65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7"/>
      <c r="P551" s="66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2.75">
      <c r="A552" s="64"/>
      <c r="B552" s="64"/>
      <c r="C552" s="65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7"/>
      <c r="P552" s="66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2.75">
      <c r="A553" s="64"/>
      <c r="B553" s="64"/>
      <c r="C553" s="65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7"/>
      <c r="P553" s="66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2.75">
      <c r="A554" s="64"/>
      <c r="B554" s="64"/>
      <c r="C554" s="65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7"/>
      <c r="P554" s="66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2.75">
      <c r="A555" s="64"/>
      <c r="B555" s="64"/>
      <c r="C555" s="65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7"/>
      <c r="P555" s="66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2.75">
      <c r="A556" s="64"/>
      <c r="B556" s="64"/>
      <c r="C556" s="65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7"/>
      <c r="P556" s="66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2.75">
      <c r="A557" s="64"/>
      <c r="B557" s="64"/>
      <c r="C557" s="65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7"/>
      <c r="P557" s="66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2.75">
      <c r="A558" s="64"/>
      <c r="B558" s="64"/>
      <c r="C558" s="65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7"/>
      <c r="P558" s="66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2.75">
      <c r="A559" s="64"/>
      <c r="B559" s="64"/>
      <c r="C559" s="65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7"/>
      <c r="P559" s="66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2.75">
      <c r="A560" s="64"/>
      <c r="B560" s="64"/>
      <c r="C560" s="65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7"/>
      <c r="P560" s="66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2.75">
      <c r="A561" s="64"/>
      <c r="B561" s="64"/>
      <c r="C561" s="65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7"/>
      <c r="P561" s="66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2.75">
      <c r="A562" s="64"/>
      <c r="B562" s="64"/>
      <c r="C562" s="65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7"/>
      <c r="P562" s="66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2.75">
      <c r="A563" s="64"/>
      <c r="B563" s="64"/>
      <c r="C563" s="65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7"/>
      <c r="P563" s="66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2.75">
      <c r="A564" s="64"/>
      <c r="B564" s="64"/>
      <c r="C564" s="65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7"/>
      <c r="P564" s="66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2.75">
      <c r="A565" s="64"/>
      <c r="B565" s="64"/>
      <c r="C565" s="65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7"/>
      <c r="P565" s="66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2.75">
      <c r="A566" s="64"/>
      <c r="B566" s="64"/>
      <c r="C566" s="65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7"/>
      <c r="P566" s="66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2.75">
      <c r="A567" s="64"/>
      <c r="B567" s="64"/>
      <c r="C567" s="65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7"/>
      <c r="P567" s="66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2.75">
      <c r="A568" s="64"/>
      <c r="B568" s="64"/>
      <c r="C568" s="65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7"/>
      <c r="P568" s="66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2.75">
      <c r="A569" s="64"/>
      <c r="B569" s="64"/>
      <c r="C569" s="65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7"/>
      <c r="P569" s="66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2.75">
      <c r="A570" s="64"/>
      <c r="B570" s="64"/>
      <c r="C570" s="65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7"/>
      <c r="P570" s="66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2.75">
      <c r="A571" s="64"/>
      <c r="B571" s="64"/>
      <c r="C571" s="65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7"/>
      <c r="P571" s="66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2.75">
      <c r="A572" s="64"/>
      <c r="B572" s="64"/>
      <c r="C572" s="65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7"/>
      <c r="P572" s="66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2.75">
      <c r="A573" s="64"/>
      <c r="B573" s="64"/>
      <c r="C573" s="65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7"/>
      <c r="P573" s="66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2.75">
      <c r="A574" s="64"/>
      <c r="B574" s="64"/>
      <c r="C574" s="65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7"/>
      <c r="P574" s="66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2.75">
      <c r="A575" s="64"/>
      <c r="B575" s="64"/>
      <c r="C575" s="65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7"/>
      <c r="P575" s="66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2.75">
      <c r="A576" s="64"/>
      <c r="B576" s="64"/>
      <c r="C576" s="65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7"/>
      <c r="P576" s="66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2.75">
      <c r="A577" s="64"/>
      <c r="B577" s="64"/>
      <c r="C577" s="65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7"/>
      <c r="P577" s="66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2.75">
      <c r="A578" s="64"/>
      <c r="B578" s="64"/>
      <c r="C578" s="65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7"/>
      <c r="P578" s="66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2.75">
      <c r="A579" s="64"/>
      <c r="B579" s="64"/>
      <c r="C579" s="65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7"/>
      <c r="P579" s="66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2.75">
      <c r="A580" s="64"/>
      <c r="B580" s="64"/>
      <c r="C580" s="65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7"/>
      <c r="P580" s="66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2.75">
      <c r="A581" s="64"/>
      <c r="B581" s="64"/>
      <c r="C581" s="65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7"/>
      <c r="P581" s="66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2.75">
      <c r="A582" s="64"/>
      <c r="B582" s="64"/>
      <c r="C582" s="65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7"/>
      <c r="P582" s="66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2.75">
      <c r="A583" s="64"/>
      <c r="B583" s="64"/>
      <c r="C583" s="65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7"/>
      <c r="P583" s="66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2.75">
      <c r="A584" s="64"/>
      <c r="B584" s="64"/>
      <c r="C584" s="65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7"/>
      <c r="P584" s="66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2.75">
      <c r="A585" s="64"/>
      <c r="B585" s="64"/>
      <c r="C585" s="65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7"/>
      <c r="P585" s="66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2.75">
      <c r="A586" s="64"/>
      <c r="B586" s="64"/>
      <c r="C586" s="65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7"/>
      <c r="P586" s="66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2.75">
      <c r="A587" s="64"/>
      <c r="B587" s="64"/>
      <c r="C587" s="65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7"/>
      <c r="P587" s="66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2.75">
      <c r="A588" s="64"/>
      <c r="B588" s="64"/>
      <c r="C588" s="65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7"/>
      <c r="P588" s="66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2.75">
      <c r="A589" s="64"/>
      <c r="B589" s="64"/>
      <c r="C589" s="65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7"/>
      <c r="P589" s="66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2.75">
      <c r="A590" s="64"/>
      <c r="B590" s="64"/>
      <c r="C590" s="65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7"/>
      <c r="P590" s="66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2.75">
      <c r="A591" s="64"/>
      <c r="B591" s="64"/>
      <c r="C591" s="65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7"/>
      <c r="P591" s="66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2.75">
      <c r="A592" s="64"/>
      <c r="B592" s="64"/>
      <c r="C592" s="65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7"/>
      <c r="P592" s="66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2.75">
      <c r="A593" s="64"/>
      <c r="B593" s="64"/>
      <c r="C593" s="65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7"/>
      <c r="P593" s="66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2.75">
      <c r="A594" s="64"/>
      <c r="B594" s="64"/>
      <c r="C594" s="65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7"/>
      <c r="P594" s="66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2.75">
      <c r="A595" s="64"/>
      <c r="B595" s="64"/>
      <c r="C595" s="65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7"/>
      <c r="P595" s="66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2.75">
      <c r="A596" s="64"/>
      <c r="B596" s="64"/>
      <c r="C596" s="65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7"/>
      <c r="P596" s="66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2.75">
      <c r="A597" s="64"/>
      <c r="B597" s="64"/>
      <c r="C597" s="65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7"/>
      <c r="P597" s="66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2.75">
      <c r="A598" s="64"/>
      <c r="B598" s="64"/>
      <c r="C598" s="65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7"/>
      <c r="P598" s="66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2.75">
      <c r="A599" s="64"/>
      <c r="B599" s="64"/>
      <c r="C599" s="65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7"/>
      <c r="P599" s="66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2.75">
      <c r="A600" s="64"/>
      <c r="B600" s="64"/>
      <c r="C600" s="65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7"/>
      <c r="P600" s="66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2.75">
      <c r="A601" s="64"/>
      <c r="B601" s="64"/>
      <c r="C601" s="65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7"/>
      <c r="P601" s="66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2.75">
      <c r="A602" s="64"/>
      <c r="B602" s="64"/>
      <c r="C602" s="65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7"/>
      <c r="P602" s="66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2.75">
      <c r="A603" s="64"/>
      <c r="B603" s="64"/>
      <c r="C603" s="65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7"/>
      <c r="P603" s="66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2.75">
      <c r="A604" s="64"/>
      <c r="B604" s="64"/>
      <c r="C604" s="65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7"/>
      <c r="P604" s="66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2.75">
      <c r="A605" s="64"/>
      <c r="B605" s="64"/>
      <c r="C605" s="65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7"/>
      <c r="P605" s="66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2.75">
      <c r="A606" s="64"/>
      <c r="B606" s="64"/>
      <c r="C606" s="65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7"/>
      <c r="P606" s="66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2.75">
      <c r="A607" s="64"/>
      <c r="B607" s="64"/>
      <c r="C607" s="65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7"/>
      <c r="P607" s="66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2.75">
      <c r="A608" s="64"/>
      <c r="B608" s="64"/>
      <c r="C608" s="65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7"/>
      <c r="P608" s="66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2.75">
      <c r="A609" s="64"/>
      <c r="B609" s="64"/>
      <c r="C609" s="65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7"/>
      <c r="P609" s="66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2.75">
      <c r="A610" s="64"/>
      <c r="B610" s="64"/>
      <c r="C610" s="65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7"/>
      <c r="P610" s="66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2.75">
      <c r="A611" s="64"/>
      <c r="B611" s="64"/>
      <c r="C611" s="65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7"/>
      <c r="P611" s="66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2.75">
      <c r="A612" s="64"/>
      <c r="B612" s="64"/>
      <c r="C612" s="65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7"/>
      <c r="P612" s="66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2.75">
      <c r="A613" s="64"/>
      <c r="B613" s="64"/>
      <c r="C613" s="65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7"/>
      <c r="P613" s="66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2.75">
      <c r="A614" s="64"/>
      <c r="B614" s="64"/>
      <c r="C614" s="65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7"/>
      <c r="P614" s="66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2.75">
      <c r="A615" s="64"/>
      <c r="B615" s="64"/>
      <c r="C615" s="65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7"/>
      <c r="P615" s="66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2.75">
      <c r="A616" s="64"/>
      <c r="B616" s="64"/>
      <c r="C616" s="65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7"/>
      <c r="P616" s="66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2.75">
      <c r="A617" s="64"/>
      <c r="B617" s="64"/>
      <c r="C617" s="65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7"/>
      <c r="P617" s="66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2.75">
      <c r="A618" s="64"/>
      <c r="B618" s="64"/>
      <c r="C618" s="65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7"/>
      <c r="P618" s="66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2.75">
      <c r="A619" s="64"/>
      <c r="B619" s="64"/>
      <c r="C619" s="65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7"/>
      <c r="P619" s="66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2.75">
      <c r="A620" s="64"/>
      <c r="B620" s="64"/>
      <c r="C620" s="65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7"/>
      <c r="P620" s="66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2.75">
      <c r="A621" s="64"/>
      <c r="B621" s="64"/>
      <c r="C621" s="65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7"/>
      <c r="P621" s="66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2.75">
      <c r="A622" s="64"/>
      <c r="B622" s="64"/>
      <c r="C622" s="65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7"/>
      <c r="P622" s="66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2.75">
      <c r="A623" s="64"/>
      <c r="B623" s="64"/>
      <c r="C623" s="65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7"/>
      <c r="P623" s="66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2.75">
      <c r="A624" s="64"/>
      <c r="B624" s="64"/>
      <c r="C624" s="65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7"/>
      <c r="P624" s="66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2.75">
      <c r="A625" s="64"/>
      <c r="B625" s="64"/>
      <c r="C625" s="65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7"/>
      <c r="P625" s="66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2.75">
      <c r="A626" s="64"/>
      <c r="B626" s="64"/>
      <c r="C626" s="65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7"/>
      <c r="P626" s="66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2.75">
      <c r="A627" s="64"/>
      <c r="B627" s="64"/>
      <c r="C627" s="65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7"/>
      <c r="P627" s="66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2.75">
      <c r="A628" s="64"/>
      <c r="B628" s="64"/>
      <c r="C628" s="65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7"/>
      <c r="P628" s="66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2.75">
      <c r="A629" s="64"/>
      <c r="B629" s="64"/>
      <c r="C629" s="65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7"/>
      <c r="P629" s="66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2.75">
      <c r="A630" s="64"/>
      <c r="B630" s="64"/>
      <c r="C630" s="65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7"/>
      <c r="P630" s="66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2.75">
      <c r="A631" s="64"/>
      <c r="B631" s="64"/>
      <c r="C631" s="65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7"/>
      <c r="P631" s="66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2.75">
      <c r="A632" s="64"/>
      <c r="B632" s="64"/>
      <c r="C632" s="65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7"/>
      <c r="P632" s="66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2.75">
      <c r="A633" s="64"/>
      <c r="B633" s="64"/>
      <c r="C633" s="65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7"/>
      <c r="P633" s="66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2.75">
      <c r="A634" s="64"/>
      <c r="B634" s="64"/>
      <c r="C634" s="65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7"/>
      <c r="P634" s="66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2.75">
      <c r="A635" s="64"/>
      <c r="B635" s="64"/>
      <c r="C635" s="65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7"/>
      <c r="P635" s="66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2.75">
      <c r="A636" s="64"/>
      <c r="B636" s="64"/>
      <c r="C636" s="65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7"/>
      <c r="P636" s="66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2.75">
      <c r="A637" s="64"/>
      <c r="B637" s="64"/>
      <c r="C637" s="65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7"/>
      <c r="P637" s="66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2.75">
      <c r="A638" s="64"/>
      <c r="B638" s="64"/>
      <c r="C638" s="65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7"/>
      <c r="P638" s="66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2.75">
      <c r="A639" s="64"/>
      <c r="B639" s="64"/>
      <c r="C639" s="65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7"/>
      <c r="P639" s="66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2.75">
      <c r="A640" s="64"/>
      <c r="B640" s="64"/>
      <c r="C640" s="65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7"/>
      <c r="P640" s="66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2.75">
      <c r="A641" s="64"/>
      <c r="B641" s="64"/>
      <c r="C641" s="65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7"/>
      <c r="P641" s="66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2.75">
      <c r="A642" s="64"/>
      <c r="B642" s="64"/>
      <c r="C642" s="65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7"/>
      <c r="P642" s="66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2.75">
      <c r="A643" s="64"/>
      <c r="B643" s="64"/>
      <c r="C643" s="65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7"/>
      <c r="P643" s="66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2.75">
      <c r="A644" s="64"/>
      <c r="B644" s="64"/>
      <c r="C644" s="65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7"/>
      <c r="P644" s="66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2.75">
      <c r="A645" s="64"/>
      <c r="B645" s="64"/>
      <c r="C645" s="65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7"/>
      <c r="P645" s="66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2.75">
      <c r="A646" s="64"/>
      <c r="B646" s="64"/>
      <c r="C646" s="65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7"/>
      <c r="P646" s="66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2.75">
      <c r="A647" s="64"/>
      <c r="B647" s="64"/>
      <c r="C647" s="65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7"/>
      <c r="P647" s="66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2.75">
      <c r="A648" s="64"/>
      <c r="B648" s="64"/>
      <c r="C648" s="65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7"/>
      <c r="P648" s="66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2.75">
      <c r="A649" s="64"/>
      <c r="B649" s="64"/>
      <c r="C649" s="65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7"/>
      <c r="P649" s="66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2.75">
      <c r="A650" s="64"/>
      <c r="B650" s="64"/>
      <c r="C650" s="65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7"/>
      <c r="P650" s="66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2.75">
      <c r="A651" s="64"/>
      <c r="B651" s="64"/>
      <c r="C651" s="65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7"/>
      <c r="P651" s="66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2.75">
      <c r="A652" s="64"/>
      <c r="B652" s="64"/>
      <c r="C652" s="65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7"/>
      <c r="P652" s="66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2.75">
      <c r="A653" s="64"/>
      <c r="B653" s="64"/>
      <c r="C653" s="65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7"/>
      <c r="P653" s="66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2.75">
      <c r="A654" s="64"/>
      <c r="B654" s="64"/>
      <c r="C654" s="65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7"/>
      <c r="P654" s="66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2.75">
      <c r="A655" s="64"/>
      <c r="B655" s="64"/>
      <c r="C655" s="65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7"/>
      <c r="P655" s="66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2.75">
      <c r="A656" s="64"/>
      <c r="B656" s="64"/>
      <c r="C656" s="65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7"/>
      <c r="P656" s="66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2.75">
      <c r="A657" s="64"/>
      <c r="B657" s="64"/>
      <c r="C657" s="65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7"/>
      <c r="P657" s="66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2.75">
      <c r="A658" s="64"/>
      <c r="B658" s="64"/>
      <c r="C658" s="65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7"/>
      <c r="P658" s="66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2.75">
      <c r="A659" s="64"/>
      <c r="B659" s="64"/>
      <c r="C659" s="65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7"/>
      <c r="P659" s="66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2.75">
      <c r="A660" s="64"/>
      <c r="B660" s="64"/>
      <c r="C660" s="65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7"/>
      <c r="P660" s="66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2.75">
      <c r="A661" s="64"/>
      <c r="B661" s="64"/>
      <c r="C661" s="65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7"/>
      <c r="P661" s="66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2.75">
      <c r="A662" s="64"/>
      <c r="B662" s="64"/>
      <c r="C662" s="65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7"/>
      <c r="P662" s="66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2.75">
      <c r="A663" s="64"/>
      <c r="B663" s="64"/>
      <c r="C663" s="65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7"/>
      <c r="P663" s="66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2.75">
      <c r="A664" s="64"/>
      <c r="B664" s="64"/>
      <c r="C664" s="65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7"/>
      <c r="P664" s="66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2.75">
      <c r="A665" s="64"/>
      <c r="B665" s="64"/>
      <c r="C665" s="65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7"/>
      <c r="P665" s="66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2.75">
      <c r="A666" s="64"/>
      <c r="B666" s="64"/>
      <c r="C666" s="65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7"/>
      <c r="P666" s="66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2.75">
      <c r="A667" s="64"/>
      <c r="B667" s="64"/>
      <c r="C667" s="65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7"/>
      <c r="P667" s="66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2.75">
      <c r="A668" s="64"/>
      <c r="B668" s="64"/>
      <c r="C668" s="65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7"/>
      <c r="P668" s="66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2.75">
      <c r="A669" s="64"/>
      <c r="B669" s="64"/>
      <c r="C669" s="65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7"/>
      <c r="P669" s="66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2.75">
      <c r="A670" s="64"/>
      <c r="B670" s="64"/>
      <c r="C670" s="65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7"/>
      <c r="P670" s="66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2.75">
      <c r="A671" s="64"/>
      <c r="B671" s="64"/>
      <c r="C671" s="65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7"/>
      <c r="P671" s="66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2.75">
      <c r="A672" s="64"/>
      <c r="B672" s="64"/>
      <c r="C672" s="65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7"/>
      <c r="P672" s="66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2.75">
      <c r="A673" s="64"/>
      <c r="B673" s="64"/>
      <c r="C673" s="65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7"/>
      <c r="P673" s="66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2.75">
      <c r="A674" s="64"/>
      <c r="B674" s="64"/>
      <c r="C674" s="65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7"/>
      <c r="P674" s="66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2.75">
      <c r="A675" s="64"/>
      <c r="B675" s="64"/>
      <c r="C675" s="65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7"/>
      <c r="P675" s="66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2.75">
      <c r="A676" s="64"/>
      <c r="B676" s="64"/>
      <c r="C676" s="65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7"/>
      <c r="P676" s="66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2.75">
      <c r="A677" s="64"/>
      <c r="B677" s="64"/>
      <c r="C677" s="65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7"/>
      <c r="P677" s="66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2.75">
      <c r="A678" s="64"/>
      <c r="B678" s="64"/>
      <c r="C678" s="65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7"/>
      <c r="P678" s="66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2.75">
      <c r="A679" s="64"/>
      <c r="B679" s="64"/>
      <c r="C679" s="65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7"/>
      <c r="P679" s="66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2.75">
      <c r="A680" s="64"/>
      <c r="B680" s="64"/>
      <c r="C680" s="65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7"/>
      <c r="P680" s="66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2.75">
      <c r="A681" s="64"/>
      <c r="B681" s="64"/>
      <c r="C681" s="65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7"/>
      <c r="P681" s="66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2.75">
      <c r="A682" s="64"/>
      <c r="B682" s="64"/>
      <c r="C682" s="65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7"/>
      <c r="P682" s="66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2.75">
      <c r="A683" s="64"/>
      <c r="B683" s="64"/>
      <c r="C683" s="65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7"/>
      <c r="P683" s="66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2.75">
      <c r="A684" s="64"/>
      <c r="B684" s="64"/>
      <c r="C684" s="65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7"/>
      <c r="P684" s="66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2.75">
      <c r="A685" s="64"/>
      <c r="B685" s="64"/>
      <c r="C685" s="65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7"/>
      <c r="P685" s="66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2.75">
      <c r="A686" s="64"/>
      <c r="B686" s="64"/>
      <c r="C686" s="65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7"/>
      <c r="P686" s="66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2.75">
      <c r="A687" s="64"/>
      <c r="B687" s="64"/>
      <c r="C687" s="65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7"/>
      <c r="P687" s="66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2.75">
      <c r="A688" s="64"/>
      <c r="B688" s="64"/>
      <c r="C688" s="65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7"/>
      <c r="P688" s="66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2.75">
      <c r="A689" s="64"/>
      <c r="B689" s="64"/>
      <c r="C689" s="65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7"/>
      <c r="P689" s="66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2.75">
      <c r="A690" s="64"/>
      <c r="B690" s="64"/>
      <c r="C690" s="65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7"/>
      <c r="P690" s="66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2.75">
      <c r="A691" s="64"/>
      <c r="B691" s="64"/>
      <c r="C691" s="65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7"/>
      <c r="P691" s="66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2.75">
      <c r="A692" s="64"/>
      <c r="B692" s="64"/>
      <c r="C692" s="65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7"/>
      <c r="P692" s="66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2.75">
      <c r="A693" s="64"/>
      <c r="B693" s="64"/>
      <c r="C693" s="65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7"/>
      <c r="P693" s="66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2.75">
      <c r="A694" s="64"/>
      <c r="B694" s="64"/>
      <c r="C694" s="65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7"/>
      <c r="P694" s="66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2.75">
      <c r="A695" s="64"/>
      <c r="B695" s="64"/>
      <c r="C695" s="65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7"/>
      <c r="P695" s="66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2.75">
      <c r="A696" s="64"/>
      <c r="B696" s="64"/>
      <c r="C696" s="65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7"/>
      <c r="P696" s="66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2.75">
      <c r="A697" s="64"/>
      <c r="B697" s="64"/>
      <c r="C697" s="65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7"/>
      <c r="P697" s="66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2.75">
      <c r="A698" s="64"/>
      <c r="B698" s="64"/>
      <c r="C698" s="65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7"/>
      <c r="P698" s="66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2.75">
      <c r="A699" s="64"/>
      <c r="B699" s="64"/>
      <c r="C699" s="65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7"/>
      <c r="P699" s="66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2.75">
      <c r="A700" s="64"/>
      <c r="B700" s="64"/>
      <c r="C700" s="65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7"/>
      <c r="P700" s="66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2.75">
      <c r="A701" s="64"/>
      <c r="B701" s="64"/>
      <c r="C701" s="65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7"/>
      <c r="P701" s="66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2.75">
      <c r="A702" s="64"/>
      <c r="B702" s="64"/>
      <c r="C702" s="65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7"/>
      <c r="P702" s="66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2.75">
      <c r="A703" s="64"/>
      <c r="B703" s="64"/>
      <c r="C703" s="65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7"/>
      <c r="P703" s="66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2.75">
      <c r="A704" s="64"/>
      <c r="B704" s="64"/>
      <c r="C704" s="65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7"/>
      <c r="P704" s="66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2.75">
      <c r="A705" s="64"/>
      <c r="B705" s="64"/>
      <c r="C705" s="65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7"/>
      <c r="P705" s="66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2.75">
      <c r="A706" s="64"/>
      <c r="B706" s="64"/>
      <c r="C706" s="65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7"/>
      <c r="P706" s="66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2.75">
      <c r="A707" s="64"/>
      <c r="B707" s="64"/>
      <c r="C707" s="65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7"/>
      <c r="P707" s="66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2.75">
      <c r="A708" s="64"/>
      <c r="B708" s="64"/>
      <c r="C708" s="65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7"/>
      <c r="P708" s="66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2.75">
      <c r="A709" s="64"/>
      <c r="B709" s="64"/>
      <c r="C709" s="65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7"/>
      <c r="P709" s="66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2.75">
      <c r="A710" s="64"/>
      <c r="B710" s="64"/>
      <c r="C710" s="65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7"/>
      <c r="P710" s="66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2.75">
      <c r="A711" s="64"/>
      <c r="B711" s="64"/>
      <c r="C711" s="65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7"/>
      <c r="P711" s="66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2.75">
      <c r="A712" s="64"/>
      <c r="B712" s="64"/>
      <c r="C712" s="65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7"/>
      <c r="P712" s="66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2.75">
      <c r="A713" s="64"/>
      <c r="B713" s="64"/>
      <c r="C713" s="65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7"/>
      <c r="P713" s="66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2.75">
      <c r="A714" s="64"/>
      <c r="B714" s="64"/>
      <c r="C714" s="65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7"/>
      <c r="P714" s="66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2.75">
      <c r="A715" s="64"/>
      <c r="B715" s="64"/>
      <c r="C715" s="65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7"/>
      <c r="P715" s="66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2.75">
      <c r="A716" s="64"/>
      <c r="B716" s="64"/>
      <c r="C716" s="65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7"/>
      <c r="P716" s="66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2.75">
      <c r="A717" s="64"/>
      <c r="B717" s="64"/>
      <c r="C717" s="65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7"/>
      <c r="P717" s="66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2.75">
      <c r="A718" s="64"/>
      <c r="B718" s="64"/>
      <c r="C718" s="65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7"/>
      <c r="P718" s="66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2.75">
      <c r="A719" s="64"/>
      <c r="B719" s="64"/>
      <c r="C719" s="65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7"/>
      <c r="P719" s="66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2.75">
      <c r="A720" s="64"/>
      <c r="B720" s="64"/>
      <c r="C720" s="65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7"/>
      <c r="P720" s="66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2.75">
      <c r="A721" s="64"/>
      <c r="B721" s="64"/>
      <c r="C721" s="65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7"/>
      <c r="P721" s="66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2.75">
      <c r="A722" s="64"/>
      <c r="B722" s="64"/>
      <c r="C722" s="65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7"/>
      <c r="P722" s="66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2.75">
      <c r="A723" s="64"/>
      <c r="B723" s="64"/>
      <c r="C723" s="65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7"/>
      <c r="P723" s="66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2.75">
      <c r="A724" s="64"/>
      <c r="B724" s="64"/>
      <c r="C724" s="65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7"/>
      <c r="P724" s="66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2.75">
      <c r="A725" s="64"/>
      <c r="B725" s="64"/>
      <c r="C725" s="65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7"/>
      <c r="P725" s="66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2.75">
      <c r="A726" s="64"/>
      <c r="B726" s="64"/>
      <c r="C726" s="65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7"/>
      <c r="P726" s="66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2.75">
      <c r="A727" s="64"/>
      <c r="B727" s="64"/>
      <c r="C727" s="65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7"/>
      <c r="P727" s="66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2.75">
      <c r="A728" s="64"/>
      <c r="B728" s="64"/>
      <c r="C728" s="65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7"/>
      <c r="P728" s="66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2.75">
      <c r="A729" s="64"/>
      <c r="B729" s="64"/>
      <c r="C729" s="65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7"/>
      <c r="P729" s="66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2.75">
      <c r="A730" s="64"/>
      <c r="B730" s="64"/>
      <c r="C730" s="65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7"/>
      <c r="P730" s="66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2.75">
      <c r="A731" s="64"/>
      <c r="B731" s="64"/>
      <c r="C731" s="65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7"/>
      <c r="P731" s="66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2.75">
      <c r="A732" s="64"/>
      <c r="B732" s="64"/>
      <c r="C732" s="65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7"/>
      <c r="P732" s="66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2.75">
      <c r="A733" s="64"/>
      <c r="B733" s="64"/>
      <c r="C733" s="65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7"/>
      <c r="P733" s="66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2.75">
      <c r="A734" s="64"/>
      <c r="B734" s="64"/>
      <c r="C734" s="65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7"/>
      <c r="P734" s="66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2.75">
      <c r="A735" s="64"/>
      <c r="B735" s="64"/>
      <c r="C735" s="65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7"/>
      <c r="P735" s="66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2.75">
      <c r="A736" s="64"/>
      <c r="B736" s="64"/>
      <c r="C736" s="65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7"/>
      <c r="P736" s="66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2.75">
      <c r="A737" s="64"/>
      <c r="B737" s="64"/>
      <c r="C737" s="65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7"/>
      <c r="P737" s="66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2.75">
      <c r="A738" s="64"/>
      <c r="B738" s="64"/>
      <c r="C738" s="65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7"/>
      <c r="P738" s="66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2.75">
      <c r="A739" s="64"/>
      <c r="B739" s="64"/>
      <c r="C739" s="65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7"/>
      <c r="P739" s="66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2.75">
      <c r="A740" s="64"/>
      <c r="B740" s="64"/>
      <c r="C740" s="65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7"/>
      <c r="P740" s="66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2.75">
      <c r="A741" s="64"/>
      <c r="B741" s="64"/>
      <c r="C741" s="65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7"/>
      <c r="P741" s="66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2.75">
      <c r="A742" s="64"/>
      <c r="B742" s="64"/>
      <c r="C742" s="65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7"/>
      <c r="P742" s="66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2.75">
      <c r="A743" s="64"/>
      <c r="B743" s="64"/>
      <c r="C743" s="65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7"/>
      <c r="P743" s="66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2.75">
      <c r="A744" s="64"/>
      <c r="B744" s="64"/>
      <c r="C744" s="65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7"/>
      <c r="P744" s="66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2.75">
      <c r="A745" s="64"/>
      <c r="B745" s="64"/>
      <c r="C745" s="65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7"/>
      <c r="P745" s="66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2.75">
      <c r="A746" s="64"/>
      <c r="B746" s="64"/>
      <c r="C746" s="65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7"/>
      <c r="P746" s="66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2.75">
      <c r="A747" s="64"/>
      <c r="B747" s="64"/>
      <c r="C747" s="65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7"/>
      <c r="P747" s="66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2.75">
      <c r="A748" s="64"/>
      <c r="B748" s="64"/>
      <c r="C748" s="65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7"/>
      <c r="P748" s="66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2.75">
      <c r="A749" s="64"/>
      <c r="B749" s="64"/>
      <c r="C749" s="65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7"/>
      <c r="P749" s="66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2.75">
      <c r="A750" s="64"/>
      <c r="B750" s="64"/>
      <c r="C750" s="65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7"/>
      <c r="P750" s="66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2.75">
      <c r="A751" s="64"/>
      <c r="B751" s="64"/>
      <c r="C751" s="65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7"/>
      <c r="P751" s="66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2.75">
      <c r="A752" s="64"/>
      <c r="B752" s="64"/>
      <c r="C752" s="65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7"/>
      <c r="P752" s="66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2.75">
      <c r="A753" s="64"/>
      <c r="B753" s="64"/>
      <c r="C753" s="65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7"/>
      <c r="P753" s="66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2.75">
      <c r="A754" s="64"/>
      <c r="B754" s="64"/>
      <c r="C754" s="65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7"/>
      <c r="P754" s="66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2.75">
      <c r="A755" s="64"/>
      <c r="B755" s="64"/>
      <c r="C755" s="65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7"/>
      <c r="P755" s="66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2.75">
      <c r="A756" s="64"/>
      <c r="B756" s="64"/>
      <c r="C756" s="65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7"/>
      <c r="P756" s="66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2.75">
      <c r="A757" s="64"/>
      <c r="B757" s="64"/>
      <c r="C757" s="65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7"/>
      <c r="P757" s="66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2.75">
      <c r="A758" s="64"/>
      <c r="B758" s="64"/>
      <c r="C758" s="65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7"/>
      <c r="P758" s="66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2.75">
      <c r="A759" s="64"/>
      <c r="B759" s="64"/>
      <c r="C759" s="65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7"/>
      <c r="P759" s="66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2.75">
      <c r="A760" s="64"/>
      <c r="B760" s="64"/>
      <c r="C760" s="65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7"/>
      <c r="P760" s="66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2.75">
      <c r="A761" s="64"/>
      <c r="B761" s="64"/>
      <c r="C761" s="65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7"/>
      <c r="P761" s="66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2.75">
      <c r="A762" s="64"/>
      <c r="B762" s="64"/>
      <c r="C762" s="65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7"/>
      <c r="P762" s="66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2.75">
      <c r="A763" s="64"/>
      <c r="B763" s="64"/>
      <c r="C763" s="65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7"/>
      <c r="P763" s="66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2.75">
      <c r="A764" s="64"/>
      <c r="B764" s="64"/>
      <c r="C764" s="65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7"/>
      <c r="P764" s="66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2.75">
      <c r="A765" s="64"/>
      <c r="B765" s="64"/>
      <c r="C765" s="65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7"/>
      <c r="P765" s="66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2.75">
      <c r="A766" s="64"/>
      <c r="B766" s="64"/>
      <c r="C766" s="65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7"/>
      <c r="P766" s="66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2.75">
      <c r="A767" s="64"/>
      <c r="B767" s="64"/>
      <c r="C767" s="65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7"/>
      <c r="P767" s="66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2.75">
      <c r="A768" s="64"/>
      <c r="B768" s="64"/>
      <c r="C768" s="65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7"/>
      <c r="P768" s="66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2.75">
      <c r="A769" s="64"/>
      <c r="B769" s="64"/>
      <c r="C769" s="65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7"/>
      <c r="P769" s="66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2.75">
      <c r="A770" s="64"/>
      <c r="B770" s="64"/>
      <c r="C770" s="65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7"/>
      <c r="P770" s="66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2.75">
      <c r="A771" s="64"/>
      <c r="B771" s="64"/>
      <c r="C771" s="65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7"/>
      <c r="P771" s="66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2.75">
      <c r="A772" s="64"/>
      <c r="B772" s="64"/>
      <c r="C772" s="65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7"/>
      <c r="P772" s="66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2.75">
      <c r="A773" s="64"/>
      <c r="B773" s="64"/>
      <c r="C773" s="65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7"/>
      <c r="P773" s="66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2.75">
      <c r="A774" s="64"/>
      <c r="B774" s="64"/>
      <c r="C774" s="65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7"/>
      <c r="P774" s="66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2.75">
      <c r="A775" s="64"/>
      <c r="B775" s="64"/>
      <c r="C775" s="65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7"/>
      <c r="P775" s="66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2.75">
      <c r="A776" s="64"/>
      <c r="B776" s="64"/>
      <c r="C776" s="65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7"/>
      <c r="P776" s="66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2.75">
      <c r="A777" s="64"/>
      <c r="B777" s="64"/>
      <c r="C777" s="65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7"/>
      <c r="P777" s="66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2.75">
      <c r="A778" s="64"/>
      <c r="B778" s="64"/>
      <c r="C778" s="65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7"/>
      <c r="P778" s="66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2.75">
      <c r="A779" s="64"/>
      <c r="B779" s="64"/>
      <c r="C779" s="65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7"/>
      <c r="P779" s="66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2.75">
      <c r="A780" s="64"/>
      <c r="B780" s="64"/>
      <c r="C780" s="65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7"/>
      <c r="P780" s="66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2.75">
      <c r="A781" s="64"/>
      <c r="B781" s="64"/>
      <c r="C781" s="65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7"/>
      <c r="P781" s="66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2.75">
      <c r="A782" s="64"/>
      <c r="B782" s="64"/>
      <c r="C782" s="65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7"/>
      <c r="P782" s="66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2.75">
      <c r="A783" s="64"/>
      <c r="B783" s="64"/>
      <c r="C783" s="65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7"/>
      <c r="P783" s="66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2.75">
      <c r="A784" s="64"/>
      <c r="B784" s="64"/>
      <c r="C784" s="65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7"/>
      <c r="P784" s="66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2.75">
      <c r="A785" s="64"/>
      <c r="B785" s="64"/>
      <c r="C785" s="65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7"/>
      <c r="P785" s="66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2.75">
      <c r="A786" s="64"/>
      <c r="B786" s="64"/>
      <c r="C786" s="65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7"/>
      <c r="P786" s="66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2.75">
      <c r="A787" s="64"/>
      <c r="B787" s="64"/>
      <c r="C787" s="65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7"/>
      <c r="P787" s="66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2.75">
      <c r="A788" s="64"/>
      <c r="B788" s="64"/>
      <c r="C788" s="65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7"/>
      <c r="P788" s="66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2.75">
      <c r="A789" s="64"/>
      <c r="B789" s="64"/>
      <c r="C789" s="65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7"/>
      <c r="P789" s="66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2.75">
      <c r="A790" s="64"/>
      <c r="B790" s="64"/>
      <c r="C790" s="65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7"/>
      <c r="P790" s="66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2.75">
      <c r="A791" s="64"/>
      <c r="B791" s="64"/>
      <c r="C791" s="65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7"/>
      <c r="P791" s="66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2.75">
      <c r="A792" s="64"/>
      <c r="B792" s="64"/>
      <c r="C792" s="65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7"/>
      <c r="P792" s="66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2.75">
      <c r="A793" s="64"/>
      <c r="B793" s="64"/>
      <c r="C793" s="65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7"/>
      <c r="P793" s="66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2.75">
      <c r="A794" s="64"/>
      <c r="B794" s="64"/>
      <c r="C794" s="65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7"/>
      <c r="P794" s="66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2.75">
      <c r="A795" s="64"/>
      <c r="B795" s="64"/>
      <c r="C795" s="65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7"/>
      <c r="P795" s="66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2.75">
      <c r="A796" s="64"/>
      <c r="B796" s="64"/>
      <c r="C796" s="65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7"/>
      <c r="P796" s="66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2.75">
      <c r="A797" s="64"/>
      <c r="B797" s="64"/>
      <c r="C797" s="65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7"/>
      <c r="P797" s="66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2.75">
      <c r="A798" s="64"/>
      <c r="B798" s="64"/>
      <c r="C798" s="65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7"/>
      <c r="P798" s="66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2.75">
      <c r="A799" s="64"/>
      <c r="B799" s="64"/>
      <c r="C799" s="65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7"/>
      <c r="P799" s="66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2.75">
      <c r="A800" s="64"/>
      <c r="B800" s="64"/>
      <c r="C800" s="65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7"/>
      <c r="P800" s="66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2.75">
      <c r="A801" s="64"/>
      <c r="B801" s="64"/>
      <c r="C801" s="65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7"/>
      <c r="P801" s="66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2.75">
      <c r="A802" s="64"/>
      <c r="B802" s="64"/>
      <c r="C802" s="65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7"/>
      <c r="P802" s="66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2.75">
      <c r="A803" s="64"/>
      <c r="B803" s="64"/>
      <c r="C803" s="65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7"/>
      <c r="P803" s="66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2.75">
      <c r="A804" s="64"/>
      <c r="B804" s="64"/>
      <c r="C804" s="65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7"/>
      <c r="P804" s="66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2.75">
      <c r="A805" s="64"/>
      <c r="B805" s="64"/>
      <c r="C805" s="65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7"/>
      <c r="P805" s="66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2.75">
      <c r="A806" s="64"/>
      <c r="B806" s="64"/>
      <c r="C806" s="65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7"/>
      <c r="P806" s="66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2.75">
      <c r="A807" s="64"/>
      <c r="B807" s="64"/>
      <c r="C807" s="65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7"/>
      <c r="P807" s="66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2.75">
      <c r="A808" s="64"/>
      <c r="B808" s="64"/>
      <c r="C808" s="65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7"/>
      <c r="P808" s="66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2.75">
      <c r="A809" s="64"/>
      <c r="B809" s="64"/>
      <c r="C809" s="65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7"/>
      <c r="P809" s="66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2.75">
      <c r="A810" s="64"/>
      <c r="B810" s="64"/>
      <c r="C810" s="65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7"/>
      <c r="P810" s="66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2.75">
      <c r="A811" s="64"/>
      <c r="B811" s="64"/>
      <c r="C811" s="65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7"/>
      <c r="P811" s="66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2.75">
      <c r="A812" s="64"/>
      <c r="B812" s="64"/>
      <c r="C812" s="65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7"/>
      <c r="P812" s="66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2.75">
      <c r="A813" s="64"/>
      <c r="B813" s="64"/>
      <c r="C813" s="65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7"/>
      <c r="P813" s="66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2.75">
      <c r="A814" s="64"/>
      <c r="B814" s="64"/>
      <c r="C814" s="65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7"/>
      <c r="P814" s="66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2.75">
      <c r="A815" s="64"/>
      <c r="B815" s="64"/>
      <c r="C815" s="65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7"/>
      <c r="P815" s="66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2.75">
      <c r="A816" s="64"/>
      <c r="B816" s="64"/>
      <c r="C816" s="65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7"/>
      <c r="P816" s="66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2.75">
      <c r="A817" s="64"/>
      <c r="B817" s="64"/>
      <c r="C817" s="65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7"/>
      <c r="P817" s="66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2.75">
      <c r="A818" s="64"/>
      <c r="B818" s="64"/>
      <c r="C818" s="65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7"/>
      <c r="P818" s="66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2.75">
      <c r="A819" s="64"/>
      <c r="B819" s="64"/>
      <c r="C819" s="65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7"/>
      <c r="P819" s="66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2.75">
      <c r="A820" s="64"/>
      <c r="B820" s="64"/>
      <c r="C820" s="65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7"/>
      <c r="P820" s="66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2.75">
      <c r="A821" s="64"/>
      <c r="B821" s="64"/>
      <c r="C821" s="65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7"/>
      <c r="P821" s="66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2.75">
      <c r="A822" s="64"/>
      <c r="B822" s="64"/>
      <c r="C822" s="65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7"/>
      <c r="P822" s="66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2.75">
      <c r="A823" s="64"/>
      <c r="B823" s="64"/>
      <c r="C823" s="65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7"/>
      <c r="P823" s="66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2.75">
      <c r="A824" s="64"/>
      <c r="B824" s="64"/>
      <c r="C824" s="65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7"/>
      <c r="P824" s="66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2.75">
      <c r="A825" s="64"/>
      <c r="B825" s="64"/>
      <c r="C825" s="65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7"/>
      <c r="P825" s="66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2.75">
      <c r="A826" s="64"/>
      <c r="B826" s="64"/>
      <c r="C826" s="65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7"/>
      <c r="P826" s="66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2.75">
      <c r="A827" s="64"/>
      <c r="B827" s="64"/>
      <c r="C827" s="65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7"/>
      <c r="P827" s="66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2.75">
      <c r="A828" s="64"/>
      <c r="B828" s="64"/>
      <c r="C828" s="65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7"/>
      <c r="P828" s="66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2.75">
      <c r="A829" s="64"/>
      <c r="B829" s="64"/>
      <c r="C829" s="65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7"/>
      <c r="P829" s="66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2.75">
      <c r="A830" s="64"/>
      <c r="B830" s="64"/>
      <c r="C830" s="65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7"/>
      <c r="P830" s="66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2.75">
      <c r="A831" s="64"/>
      <c r="B831" s="64"/>
      <c r="C831" s="65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7"/>
      <c r="P831" s="66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2.75">
      <c r="A832" s="64"/>
      <c r="B832" s="64"/>
      <c r="C832" s="65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7"/>
      <c r="P832" s="66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2.75">
      <c r="A833" s="64"/>
      <c r="B833" s="64"/>
      <c r="C833" s="65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7"/>
      <c r="P833" s="66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2.75">
      <c r="A834" s="64"/>
      <c r="B834" s="64"/>
      <c r="C834" s="65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7"/>
      <c r="P834" s="66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2.75">
      <c r="A835" s="64"/>
      <c r="B835" s="64"/>
      <c r="C835" s="65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7"/>
      <c r="P835" s="66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2.75">
      <c r="A836" s="64"/>
      <c r="B836" s="64"/>
      <c r="C836" s="65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7"/>
      <c r="P836" s="66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2.75">
      <c r="A837" s="64"/>
      <c r="B837" s="64"/>
      <c r="C837" s="65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7"/>
      <c r="P837" s="66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2.75">
      <c r="A838" s="64"/>
      <c r="B838" s="64"/>
      <c r="C838" s="65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7"/>
      <c r="P838" s="66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2.75">
      <c r="A839" s="64"/>
      <c r="B839" s="64"/>
      <c r="C839" s="65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7"/>
      <c r="P839" s="66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2.75">
      <c r="A840" s="64"/>
      <c r="B840" s="64"/>
      <c r="C840" s="65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7"/>
      <c r="P840" s="66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2.75">
      <c r="A841" s="64"/>
      <c r="B841" s="64"/>
      <c r="C841" s="65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7"/>
      <c r="P841" s="66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2.75">
      <c r="A842" s="64"/>
      <c r="B842" s="64"/>
      <c r="C842" s="65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7"/>
      <c r="P842" s="66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2.75">
      <c r="A843" s="64"/>
      <c r="B843" s="64"/>
      <c r="C843" s="65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7"/>
      <c r="P843" s="66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2.75">
      <c r="A844" s="64"/>
      <c r="B844" s="64"/>
      <c r="C844" s="65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7"/>
      <c r="P844" s="66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2.75">
      <c r="A845" s="64"/>
      <c r="B845" s="64"/>
      <c r="C845" s="65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7"/>
      <c r="P845" s="66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2.75">
      <c r="A846" s="64"/>
      <c r="B846" s="64"/>
      <c r="C846" s="65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7"/>
      <c r="P846" s="66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2.75">
      <c r="A847" s="64"/>
      <c r="B847" s="64"/>
      <c r="C847" s="65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7"/>
      <c r="P847" s="66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2.75">
      <c r="A848" s="64"/>
      <c r="B848" s="64"/>
      <c r="C848" s="65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7"/>
      <c r="P848" s="66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2.75">
      <c r="A849" s="64"/>
      <c r="B849" s="64"/>
      <c r="C849" s="65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7"/>
      <c r="P849" s="66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2.75">
      <c r="A850" s="64"/>
      <c r="B850" s="64"/>
      <c r="C850" s="65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7"/>
      <c r="P850" s="66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2.75">
      <c r="A851" s="64"/>
      <c r="B851" s="64"/>
      <c r="C851" s="65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7"/>
      <c r="P851" s="66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2.75">
      <c r="A852" s="64"/>
      <c r="B852" s="64"/>
      <c r="C852" s="65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7"/>
      <c r="P852" s="66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2.75">
      <c r="A853" s="64"/>
      <c r="B853" s="64"/>
      <c r="C853" s="65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7"/>
      <c r="P853" s="66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2.75">
      <c r="A854" s="64"/>
      <c r="B854" s="64"/>
      <c r="C854" s="65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7"/>
      <c r="P854" s="66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2.75">
      <c r="A855" s="64"/>
      <c r="B855" s="64"/>
      <c r="C855" s="65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7"/>
      <c r="P855" s="66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2.75">
      <c r="A856" s="64"/>
      <c r="B856" s="64"/>
      <c r="C856" s="65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7"/>
      <c r="P856" s="66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2.75">
      <c r="A857" s="64"/>
      <c r="B857" s="64"/>
      <c r="C857" s="65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7"/>
      <c r="P857" s="66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2.75">
      <c r="A858" s="64"/>
      <c r="B858" s="64"/>
      <c r="C858" s="65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7"/>
      <c r="P858" s="66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2.75">
      <c r="A859" s="64"/>
      <c r="B859" s="64"/>
      <c r="C859" s="65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7"/>
      <c r="P859" s="66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2.75">
      <c r="A860" s="64"/>
      <c r="B860" s="64"/>
      <c r="C860" s="65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7"/>
      <c r="P860" s="66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2.75">
      <c r="A861" s="64"/>
      <c r="B861" s="64"/>
      <c r="C861" s="65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7"/>
      <c r="P861" s="66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2.75">
      <c r="A862" s="64"/>
      <c r="B862" s="64"/>
      <c r="C862" s="65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7"/>
      <c r="P862" s="66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2.75">
      <c r="A863" s="64"/>
      <c r="B863" s="64"/>
      <c r="C863" s="65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7"/>
      <c r="P863" s="66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2.75">
      <c r="A864" s="64"/>
      <c r="B864" s="64"/>
      <c r="C864" s="65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7"/>
      <c r="P864" s="66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2.75">
      <c r="A865" s="64"/>
      <c r="B865" s="64"/>
      <c r="C865" s="65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7"/>
      <c r="P865" s="66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2.75">
      <c r="A866" s="64"/>
      <c r="B866" s="64"/>
      <c r="C866" s="65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7"/>
      <c r="P866" s="66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2.75">
      <c r="A867" s="64"/>
      <c r="B867" s="64"/>
      <c r="C867" s="65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7"/>
      <c r="P867" s="66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2.75">
      <c r="A868" s="64"/>
      <c r="B868" s="64"/>
      <c r="C868" s="65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7"/>
      <c r="P868" s="66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2.75">
      <c r="A869" s="64"/>
      <c r="B869" s="64"/>
      <c r="C869" s="65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7"/>
      <c r="P869" s="66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2.75">
      <c r="A870" s="64"/>
      <c r="B870" s="64"/>
      <c r="C870" s="65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7"/>
      <c r="P870" s="66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2.75">
      <c r="A871" s="64"/>
      <c r="B871" s="64"/>
      <c r="C871" s="65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7"/>
      <c r="P871" s="66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2.75">
      <c r="A872" s="64"/>
      <c r="B872" s="64"/>
      <c r="C872" s="65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7"/>
      <c r="P872" s="66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2.75">
      <c r="A873" s="64"/>
      <c r="B873" s="64"/>
      <c r="C873" s="65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7"/>
      <c r="P873" s="66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2.75">
      <c r="A874" s="64"/>
      <c r="B874" s="64"/>
      <c r="C874" s="65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7"/>
      <c r="P874" s="66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2.75">
      <c r="A875" s="64"/>
      <c r="B875" s="64"/>
      <c r="C875" s="65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7"/>
      <c r="P875" s="66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2.75">
      <c r="A876" s="64"/>
      <c r="B876" s="64"/>
      <c r="C876" s="65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7"/>
      <c r="P876" s="66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2.75">
      <c r="A877" s="64"/>
      <c r="B877" s="64"/>
      <c r="C877" s="65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7"/>
      <c r="P877" s="66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2.75">
      <c r="A878" s="64"/>
      <c r="B878" s="64"/>
      <c r="C878" s="65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7"/>
      <c r="P878" s="66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2.75">
      <c r="A879" s="64"/>
      <c r="B879" s="64"/>
      <c r="C879" s="65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7"/>
      <c r="P879" s="66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2.75">
      <c r="A880" s="64"/>
      <c r="B880" s="64"/>
      <c r="C880" s="65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7"/>
      <c r="P880" s="66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2.75">
      <c r="A881" s="64"/>
      <c r="B881" s="64"/>
      <c r="C881" s="65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7"/>
      <c r="P881" s="66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2.75">
      <c r="A882" s="64"/>
      <c r="B882" s="64"/>
      <c r="C882" s="65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7"/>
      <c r="P882" s="66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2.75">
      <c r="A883" s="64"/>
      <c r="B883" s="64"/>
      <c r="C883" s="65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7"/>
      <c r="P883" s="66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2.75">
      <c r="A884" s="64"/>
      <c r="B884" s="64"/>
      <c r="C884" s="65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7"/>
      <c r="P884" s="66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2.75">
      <c r="A885" s="64"/>
      <c r="B885" s="64"/>
      <c r="C885" s="65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7"/>
      <c r="P885" s="66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2.75">
      <c r="A886" s="64"/>
      <c r="B886" s="64"/>
      <c r="C886" s="65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7"/>
      <c r="P886" s="66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2.75">
      <c r="A887" s="64"/>
      <c r="B887" s="64"/>
      <c r="C887" s="65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7"/>
      <c r="P887" s="66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2.75">
      <c r="A888" s="64"/>
      <c r="B888" s="64"/>
      <c r="C888" s="65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7"/>
      <c r="P888" s="66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2.75">
      <c r="A889" s="64"/>
      <c r="B889" s="64"/>
      <c r="C889" s="65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7"/>
      <c r="P889" s="66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2.75">
      <c r="A890" s="64"/>
      <c r="B890" s="64"/>
      <c r="C890" s="65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7"/>
      <c r="P890" s="66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2.75">
      <c r="A891" s="64"/>
      <c r="B891" s="64"/>
      <c r="C891" s="65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7"/>
      <c r="P891" s="66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2.75">
      <c r="A892" s="64"/>
      <c r="B892" s="64"/>
      <c r="C892" s="65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7"/>
      <c r="P892" s="66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2.75">
      <c r="A893" s="64"/>
      <c r="B893" s="64"/>
      <c r="C893" s="65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7"/>
      <c r="P893" s="66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2.75">
      <c r="A894" s="64"/>
      <c r="B894" s="64"/>
      <c r="C894" s="65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7"/>
      <c r="P894" s="66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2.75">
      <c r="A895" s="64"/>
      <c r="B895" s="64"/>
      <c r="C895" s="65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7"/>
      <c r="P895" s="66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2.75">
      <c r="A896" s="64"/>
      <c r="B896" s="64"/>
      <c r="C896" s="65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7"/>
      <c r="P896" s="66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2.75">
      <c r="A897" s="64"/>
      <c r="B897" s="64"/>
      <c r="C897" s="65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7"/>
      <c r="P897" s="66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2.75">
      <c r="A898" s="64"/>
      <c r="B898" s="64"/>
      <c r="C898" s="65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7"/>
      <c r="P898" s="66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2.75">
      <c r="A899" s="64"/>
      <c r="B899" s="64"/>
      <c r="C899" s="65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7"/>
      <c r="P899" s="66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2.75">
      <c r="A900" s="64"/>
      <c r="B900" s="64"/>
      <c r="C900" s="65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7"/>
      <c r="P900" s="66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2.75">
      <c r="A901" s="64"/>
      <c r="B901" s="64"/>
      <c r="C901" s="65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7"/>
      <c r="P901" s="66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2.75">
      <c r="A902" s="64"/>
      <c r="B902" s="64"/>
      <c r="C902" s="65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7"/>
      <c r="P902" s="66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2.75">
      <c r="A903" s="64"/>
      <c r="B903" s="64"/>
      <c r="C903" s="65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7"/>
      <c r="P903" s="66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2.75">
      <c r="A904" s="64"/>
      <c r="B904" s="64"/>
      <c r="C904" s="65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7"/>
      <c r="P904" s="66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2.75">
      <c r="A905" s="64"/>
      <c r="B905" s="64"/>
      <c r="C905" s="65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7"/>
      <c r="P905" s="66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2.75">
      <c r="A906" s="64"/>
      <c r="B906" s="64"/>
      <c r="C906" s="65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7"/>
      <c r="P906" s="66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2.75">
      <c r="A907" s="64"/>
      <c r="B907" s="64"/>
      <c r="C907" s="65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7"/>
      <c r="P907" s="66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2.75">
      <c r="A908" s="64"/>
      <c r="B908" s="64"/>
      <c r="C908" s="65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7"/>
      <c r="P908" s="66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2.75">
      <c r="A909" s="64"/>
      <c r="B909" s="64"/>
      <c r="C909" s="65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7"/>
      <c r="P909" s="66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2.75">
      <c r="A910" s="64"/>
      <c r="B910" s="64"/>
      <c r="C910" s="65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7"/>
      <c r="P910" s="66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2.75">
      <c r="A911" s="64"/>
      <c r="B911" s="64"/>
      <c r="C911" s="65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7"/>
      <c r="P911" s="66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2.75">
      <c r="A912" s="64"/>
      <c r="B912" s="64"/>
      <c r="C912" s="65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7"/>
      <c r="P912" s="66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2.75">
      <c r="A913" s="64"/>
      <c r="B913" s="64"/>
      <c r="C913" s="65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7"/>
      <c r="P913" s="66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2.75">
      <c r="A914" s="64"/>
      <c r="B914" s="64"/>
      <c r="C914" s="65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7"/>
      <c r="P914" s="66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2.75">
      <c r="A915" s="64"/>
      <c r="B915" s="64"/>
      <c r="C915" s="65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7"/>
      <c r="P915" s="66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2.75">
      <c r="A916" s="64"/>
      <c r="B916" s="64"/>
      <c r="C916" s="65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7"/>
      <c r="P916" s="66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2.75">
      <c r="A917" s="64"/>
      <c r="B917" s="64"/>
      <c r="C917" s="65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7"/>
      <c r="P917" s="66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2.75">
      <c r="A918" s="64"/>
      <c r="B918" s="64"/>
      <c r="C918" s="65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7"/>
      <c r="P918" s="66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2.75">
      <c r="A919" s="64"/>
      <c r="B919" s="64"/>
      <c r="C919" s="65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7"/>
      <c r="P919" s="66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2.75">
      <c r="A920" s="64"/>
      <c r="B920" s="64"/>
      <c r="C920" s="65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7"/>
      <c r="P920" s="66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2.75">
      <c r="A921" s="64"/>
      <c r="B921" s="64"/>
      <c r="C921" s="65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7"/>
      <c r="P921" s="66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2.75">
      <c r="A922" s="64"/>
      <c r="B922" s="64"/>
      <c r="C922" s="65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7"/>
      <c r="P922" s="66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2.75">
      <c r="A923" s="64"/>
      <c r="B923" s="64"/>
      <c r="C923" s="65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7"/>
      <c r="P923" s="66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2.75">
      <c r="A924" s="64"/>
      <c r="B924" s="64"/>
      <c r="C924" s="65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7"/>
      <c r="P924" s="66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2.75">
      <c r="A925" s="64"/>
      <c r="B925" s="64"/>
      <c r="C925" s="65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7"/>
      <c r="P925" s="66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2.75">
      <c r="A926" s="64"/>
      <c r="B926" s="64"/>
      <c r="C926" s="65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7"/>
      <c r="P926" s="66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2.75">
      <c r="A927" s="64"/>
      <c r="B927" s="64"/>
      <c r="C927" s="65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7"/>
      <c r="P927" s="66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2.75">
      <c r="A928" s="64"/>
      <c r="B928" s="64"/>
      <c r="C928" s="65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7"/>
      <c r="P928" s="66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2.75">
      <c r="A929" s="64"/>
      <c r="B929" s="64"/>
      <c r="C929" s="65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7"/>
      <c r="P929" s="66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2.75">
      <c r="A930" s="64"/>
      <c r="B930" s="64"/>
      <c r="C930" s="65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7"/>
      <c r="P930" s="66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2.75">
      <c r="A931" s="64"/>
      <c r="B931" s="64"/>
      <c r="C931" s="65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7"/>
      <c r="P931" s="66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2.75">
      <c r="A932" s="64"/>
      <c r="B932" s="64"/>
      <c r="C932" s="65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7"/>
      <c r="P932" s="66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2.75">
      <c r="A933" s="64"/>
      <c r="B933" s="64"/>
      <c r="C933" s="65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7"/>
      <c r="P933" s="66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2.75">
      <c r="A934" s="64"/>
      <c r="B934" s="64"/>
      <c r="C934" s="65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7"/>
      <c r="P934" s="66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2.75">
      <c r="A935" s="64"/>
      <c r="B935" s="64"/>
      <c r="C935" s="65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7"/>
      <c r="P935" s="66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2.75">
      <c r="A936" s="64"/>
      <c r="B936" s="64"/>
      <c r="C936" s="65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7"/>
      <c r="P936" s="66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2.75">
      <c r="A937" s="64"/>
      <c r="B937" s="64"/>
      <c r="C937" s="65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7"/>
      <c r="P937" s="66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2.75">
      <c r="A938" s="64"/>
      <c r="B938" s="64"/>
      <c r="C938" s="65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7"/>
      <c r="P938" s="66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2.75">
      <c r="A939" s="64"/>
      <c r="B939" s="64"/>
      <c r="C939" s="65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7"/>
      <c r="P939" s="66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2.75">
      <c r="A940" s="64"/>
      <c r="B940" s="64"/>
      <c r="C940" s="65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7"/>
      <c r="P940" s="66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2.75">
      <c r="A941" s="64"/>
      <c r="B941" s="64"/>
      <c r="C941" s="65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7"/>
      <c r="P941" s="66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2.75">
      <c r="A942" s="64"/>
      <c r="B942" s="64"/>
      <c r="C942" s="65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7"/>
      <c r="P942" s="66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2.75">
      <c r="A943" s="64"/>
      <c r="B943" s="64"/>
      <c r="C943" s="65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7"/>
      <c r="P943" s="66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2.75">
      <c r="A944" s="64"/>
      <c r="B944" s="64"/>
      <c r="C944" s="65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7"/>
      <c r="P944" s="66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2.75">
      <c r="A945" s="64"/>
      <c r="B945" s="64"/>
      <c r="C945" s="65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7"/>
      <c r="P945" s="66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2.75">
      <c r="A946" s="64"/>
      <c r="B946" s="64"/>
      <c r="C946" s="65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7"/>
      <c r="P946" s="66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2.75">
      <c r="A947" s="64"/>
      <c r="B947" s="64"/>
      <c r="C947" s="65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7"/>
      <c r="P947" s="66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2.75">
      <c r="A948" s="64"/>
      <c r="B948" s="64"/>
      <c r="C948" s="65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7"/>
      <c r="P948" s="66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2.75">
      <c r="A949" s="64"/>
      <c r="B949" s="64"/>
      <c r="C949" s="65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7"/>
      <c r="P949" s="66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2.75">
      <c r="A950" s="64"/>
      <c r="B950" s="64"/>
      <c r="C950" s="65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7"/>
      <c r="P950" s="66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2.75">
      <c r="A951" s="64"/>
      <c r="B951" s="64"/>
      <c r="C951" s="65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7"/>
      <c r="P951" s="66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2.75">
      <c r="A952" s="64"/>
      <c r="B952" s="64"/>
      <c r="C952" s="65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7"/>
      <c r="P952" s="66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2.75">
      <c r="A953" s="64"/>
      <c r="B953" s="64"/>
      <c r="C953" s="65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7"/>
      <c r="P953" s="66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2.75">
      <c r="A954" s="64"/>
      <c r="B954" s="64"/>
      <c r="C954" s="65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7"/>
      <c r="P954" s="66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2.75">
      <c r="A955" s="64"/>
      <c r="B955" s="64"/>
      <c r="C955" s="65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7"/>
      <c r="P955" s="66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2.75">
      <c r="A956" s="64"/>
      <c r="B956" s="64"/>
      <c r="C956" s="65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7"/>
      <c r="P956" s="66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2.75">
      <c r="A957" s="64"/>
      <c r="B957" s="64"/>
      <c r="C957" s="65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7"/>
      <c r="P957" s="66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2.75">
      <c r="A958" s="64"/>
      <c r="B958" s="64"/>
      <c r="C958" s="65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7"/>
      <c r="P958" s="66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2.75">
      <c r="A959" s="64"/>
      <c r="B959" s="64"/>
      <c r="C959" s="65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7"/>
      <c r="P959" s="66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2.75">
      <c r="A960" s="64"/>
      <c r="B960" s="64"/>
      <c r="C960" s="65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7"/>
      <c r="P960" s="66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2.75">
      <c r="A961" s="64"/>
      <c r="B961" s="64"/>
      <c r="C961" s="65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7"/>
      <c r="P961" s="66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2.75">
      <c r="A962" s="64"/>
      <c r="B962" s="64"/>
      <c r="C962" s="65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7"/>
      <c r="P962" s="66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2.75">
      <c r="A963" s="64"/>
      <c r="B963" s="64"/>
      <c r="C963" s="65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7"/>
      <c r="P963" s="66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2.75">
      <c r="A964" s="64"/>
      <c r="B964" s="64"/>
      <c r="C964" s="65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7"/>
      <c r="P964" s="66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2.75">
      <c r="A965" s="64"/>
      <c r="B965" s="64"/>
      <c r="C965" s="65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7"/>
      <c r="P965" s="66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2.75">
      <c r="A966" s="64"/>
      <c r="B966" s="64"/>
      <c r="C966" s="65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7"/>
      <c r="P966" s="66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2.75">
      <c r="A967" s="64"/>
      <c r="B967" s="64"/>
      <c r="C967" s="65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7"/>
      <c r="P967" s="66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2.75">
      <c r="A968" s="64"/>
      <c r="B968" s="64"/>
      <c r="C968" s="65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7"/>
      <c r="P968" s="66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2.75">
      <c r="A969" s="64"/>
      <c r="B969" s="64"/>
      <c r="C969" s="65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7"/>
      <c r="P969" s="66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2.75">
      <c r="A970" s="64"/>
      <c r="B970" s="64"/>
      <c r="C970" s="65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7"/>
      <c r="P970" s="66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2.75">
      <c r="A971" s="64"/>
      <c r="B971" s="64"/>
      <c r="C971" s="65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7"/>
      <c r="P971" s="66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2.75">
      <c r="A972" s="64"/>
      <c r="B972" s="64"/>
      <c r="C972" s="65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7"/>
      <c r="P972" s="66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2.75">
      <c r="A973" s="64"/>
      <c r="B973" s="64"/>
      <c r="C973" s="65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7"/>
      <c r="P973" s="66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2.75">
      <c r="A974" s="64"/>
      <c r="B974" s="64"/>
      <c r="C974" s="65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7"/>
      <c r="P974" s="66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2.75">
      <c r="A975" s="64"/>
      <c r="B975" s="64"/>
      <c r="C975" s="65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7"/>
      <c r="P975" s="66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2.75">
      <c r="A976" s="64"/>
      <c r="B976" s="64"/>
      <c r="C976" s="65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7"/>
      <c r="P976" s="66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2.75">
      <c r="A977" s="64"/>
      <c r="B977" s="64"/>
      <c r="C977" s="65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7"/>
      <c r="P977" s="66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2.75">
      <c r="A978" s="64"/>
      <c r="B978" s="64"/>
      <c r="C978" s="65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7"/>
      <c r="P978" s="66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2.75">
      <c r="A979" s="64"/>
      <c r="B979" s="64"/>
      <c r="C979" s="65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7"/>
      <c r="P979" s="66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2.75">
      <c r="A980" s="64"/>
      <c r="B980" s="64"/>
      <c r="C980" s="65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7"/>
      <c r="P980" s="66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2.75">
      <c r="A981" s="64"/>
      <c r="B981" s="64"/>
      <c r="C981" s="65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7"/>
      <c r="P981" s="66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2.75">
      <c r="A982" s="64"/>
      <c r="B982" s="64"/>
      <c r="C982" s="65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7"/>
      <c r="P982" s="66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2.75">
      <c r="A983" s="64"/>
      <c r="B983" s="64"/>
      <c r="C983" s="65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7"/>
      <c r="P983" s="66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2.75">
      <c r="A984" s="64"/>
      <c r="B984" s="64"/>
      <c r="C984" s="65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7"/>
      <c r="P984" s="66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2.75">
      <c r="A985" s="64"/>
      <c r="B985" s="64"/>
      <c r="C985" s="65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7"/>
      <c r="P985" s="66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2.75">
      <c r="A986" s="64"/>
      <c r="B986" s="64"/>
      <c r="C986" s="65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7"/>
      <c r="P986" s="66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2.75">
      <c r="A987" s="64"/>
      <c r="B987" s="64"/>
      <c r="C987" s="65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7"/>
      <c r="P987" s="66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2.75">
      <c r="A988" s="64"/>
      <c r="B988" s="64"/>
      <c r="C988" s="65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7"/>
      <c r="P988" s="66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2.75">
      <c r="A989" s="64"/>
      <c r="B989" s="64"/>
      <c r="C989" s="65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7"/>
      <c r="P989" s="66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2.75">
      <c r="A990" s="64"/>
      <c r="B990" s="64"/>
      <c r="C990" s="65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7"/>
      <c r="P990" s="66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2.75">
      <c r="A991" s="64"/>
      <c r="B991" s="64"/>
      <c r="C991" s="65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7"/>
      <c r="P991" s="66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2.75">
      <c r="A992" s="64"/>
      <c r="B992" s="64"/>
      <c r="C992" s="65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7"/>
      <c r="P992" s="66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2.75">
      <c r="A993" s="64"/>
      <c r="B993" s="64"/>
      <c r="C993" s="65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7"/>
      <c r="P993" s="66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2.75">
      <c r="A994" s="64"/>
      <c r="B994" s="64"/>
      <c r="C994" s="65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7"/>
      <c r="P994" s="66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2.75">
      <c r="A995" s="64"/>
      <c r="B995" s="64"/>
      <c r="C995" s="65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7"/>
      <c r="P995" s="66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2.75">
      <c r="A996" s="64"/>
      <c r="B996" s="64"/>
      <c r="C996" s="65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7"/>
      <c r="P996" s="66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2.75">
      <c r="A997" s="64"/>
      <c r="B997" s="64"/>
      <c r="C997" s="65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7"/>
      <c r="P997" s="66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2.75">
      <c r="A998" s="64"/>
      <c r="B998" s="64"/>
      <c r="C998" s="65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7"/>
      <c r="P998" s="66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2.75">
      <c r="A999" s="64"/>
      <c r="B999" s="64"/>
      <c r="C999" s="65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7"/>
      <c r="P999" s="66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2.75">
      <c r="A1000" s="64"/>
      <c r="B1000" s="64"/>
      <c r="C1000" s="65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7"/>
      <c r="P1000" s="66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2.75">
      <c r="A1001" s="64"/>
      <c r="B1001" s="64"/>
      <c r="C1001" s="65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7"/>
      <c r="P1001" s="66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2.75">
      <c r="A1002" s="64"/>
      <c r="B1002" s="64"/>
      <c r="C1002" s="65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7"/>
      <c r="P1002" s="66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2.75">
      <c r="A1003" s="64"/>
      <c r="B1003" s="64"/>
      <c r="C1003" s="65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7"/>
      <c r="P1003" s="66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2.75">
      <c r="A1004" s="64"/>
      <c r="B1004" s="64"/>
      <c r="C1004" s="65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8"/>
      <c r="P1004" s="66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2.75">
      <c r="A1005" s="64"/>
      <c r="B1005" s="64"/>
      <c r="C1005" s="65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8"/>
      <c r="P1005" s="66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2.75">
      <c r="A1006" s="64"/>
      <c r="B1006" s="64"/>
      <c r="C1006" s="65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8"/>
      <c r="P1006" s="66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</sheetData>
  <autoFilter ref="B2:N48" xr:uid="{00000000-0009-0000-0000-000000000000}">
    <filterColumn colId="9">
      <filters>
        <filter val="-112"/>
        <filter val="-12"/>
        <filter val="-144"/>
        <filter val="-145"/>
        <filter val="-30"/>
        <filter val="-320"/>
        <filter val="-67"/>
        <filter val="-81"/>
      </filters>
    </filterColumn>
    <sortState xmlns:xlrd2="http://schemas.microsoft.com/office/spreadsheetml/2017/richdata2" ref="B2:N48">
      <sortCondition ref="B2:B48"/>
      <sortCondition ref="K2:K48"/>
    </sortState>
  </autoFilter>
  <conditionalFormatting sqref="J49:J1006">
    <cfRule type="notContainsBlanks" dxfId="0" priority="1">
      <formula>LEN(TRIM(J49))&gt;0</formula>
    </cfRule>
  </conditionalFormatting>
  <printOptions horizontalCentered="1" verticalCentered="1"/>
  <pageMargins left="0.75" right="0.75" top="0.39370078740157477" bottom="0.39370078740157477" header="0" footer="0"/>
  <pageSetup paperSize="8" scale="130" pageOrder="overThenDown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F99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1" max="1" width="45" customWidth="1"/>
    <col min="2" max="2" width="18.5703125" customWidth="1"/>
    <col min="3" max="3" width="21" customWidth="1"/>
    <col min="4" max="5" width="12" customWidth="1"/>
    <col min="6" max="6" width="14.5703125" customWidth="1"/>
    <col min="7" max="7" width="14" customWidth="1"/>
    <col min="8" max="8" width="14.28515625" customWidth="1"/>
    <col min="9" max="58" width="18.85546875" customWidth="1"/>
  </cols>
  <sheetData>
    <row r="1" spans="1:58" ht="32.25" customHeight="1">
      <c r="A1" s="69" t="s">
        <v>2</v>
      </c>
      <c r="B1" s="69" t="s">
        <v>235</v>
      </c>
      <c r="C1" s="69" t="s">
        <v>3</v>
      </c>
      <c r="D1" s="69" t="s">
        <v>5</v>
      </c>
      <c r="E1" s="69" t="s">
        <v>6</v>
      </c>
      <c r="F1" s="69" t="s">
        <v>236</v>
      </c>
      <c r="G1" s="69" t="s">
        <v>237</v>
      </c>
      <c r="H1" s="69" t="s">
        <v>238</v>
      </c>
      <c r="I1" s="70" t="s">
        <v>239</v>
      </c>
      <c r="J1" s="71" t="s">
        <v>240</v>
      </c>
      <c r="K1" s="71" t="s">
        <v>241</v>
      </c>
      <c r="L1" s="71" t="s">
        <v>242</v>
      </c>
      <c r="M1" s="72" t="s">
        <v>243</v>
      </c>
      <c r="N1" s="72" t="s">
        <v>244</v>
      </c>
      <c r="O1" s="72" t="s">
        <v>245</v>
      </c>
      <c r="P1" s="72" t="s">
        <v>246</v>
      </c>
      <c r="Q1" s="72" t="s">
        <v>247</v>
      </c>
      <c r="R1" s="72" t="s">
        <v>248</v>
      </c>
      <c r="S1" s="72" t="s">
        <v>249</v>
      </c>
      <c r="T1" s="72" t="s">
        <v>250</v>
      </c>
      <c r="U1" s="72" t="s">
        <v>251</v>
      </c>
      <c r="V1" s="72" t="s">
        <v>252</v>
      </c>
      <c r="W1" s="72" t="s">
        <v>253</v>
      </c>
      <c r="X1" s="72" t="s">
        <v>254</v>
      </c>
      <c r="Y1" s="72" t="s">
        <v>255</v>
      </c>
      <c r="Z1" s="72" t="s">
        <v>256</v>
      </c>
      <c r="AA1" s="72" t="s">
        <v>257</v>
      </c>
      <c r="AB1" s="72" t="s">
        <v>258</v>
      </c>
      <c r="AC1" s="72" t="s">
        <v>259</v>
      </c>
      <c r="AD1" s="72" t="s">
        <v>260</v>
      </c>
      <c r="AE1" s="72" t="s">
        <v>261</v>
      </c>
      <c r="AF1" s="72" t="s">
        <v>262</v>
      </c>
      <c r="AG1" s="72" t="s">
        <v>263</v>
      </c>
      <c r="AH1" s="72" t="s">
        <v>264</v>
      </c>
      <c r="AI1" s="72" t="s">
        <v>265</v>
      </c>
      <c r="AJ1" s="72" t="s">
        <v>266</v>
      </c>
      <c r="AK1" s="72" t="s">
        <v>267</v>
      </c>
      <c r="AL1" s="72" t="s">
        <v>268</v>
      </c>
      <c r="AM1" s="72" t="s">
        <v>269</v>
      </c>
      <c r="AN1" s="72" t="s">
        <v>270</v>
      </c>
      <c r="AO1" s="72" t="s">
        <v>271</v>
      </c>
      <c r="AP1" s="72" t="s">
        <v>272</v>
      </c>
      <c r="AQ1" s="72" t="s">
        <v>273</v>
      </c>
      <c r="AR1" s="72" t="s">
        <v>274</v>
      </c>
      <c r="AS1" s="72" t="s">
        <v>275</v>
      </c>
      <c r="AT1" s="72" t="s">
        <v>276</v>
      </c>
      <c r="AU1" s="72" t="s">
        <v>277</v>
      </c>
      <c r="AV1" s="72" t="s">
        <v>278</v>
      </c>
      <c r="AW1" s="72" t="s">
        <v>279</v>
      </c>
      <c r="AX1" s="72" t="s">
        <v>280</v>
      </c>
      <c r="AY1" s="72" t="s">
        <v>281</v>
      </c>
      <c r="AZ1" s="72" t="s">
        <v>282</v>
      </c>
      <c r="BA1" s="72" t="s">
        <v>283</v>
      </c>
      <c r="BB1" s="72" t="s">
        <v>284</v>
      </c>
      <c r="BC1" s="72" t="s">
        <v>285</v>
      </c>
      <c r="BD1" s="72" t="s">
        <v>286</v>
      </c>
      <c r="BE1" s="72" t="s">
        <v>287</v>
      </c>
      <c r="BF1" s="72"/>
    </row>
    <row r="2" spans="1:58" ht="15">
      <c r="A2" s="73" t="s">
        <v>21</v>
      </c>
      <c r="B2" s="74">
        <f t="shared" ref="B2:B11" si="0">SUM(J2-L2+N2-P2+R2-T2+V2-X2+Z2-AB2+AD2-AF2+AH2-AJ2+AL2-AN2+AP2-AR2+AT2-AV2+AX2-AZ2+BB2-BD2-BE2)</f>
        <v>72021.83</v>
      </c>
      <c r="C2" s="75" t="s">
        <v>22</v>
      </c>
      <c r="D2" s="76">
        <v>44562</v>
      </c>
      <c r="E2" s="75">
        <v>21002830</v>
      </c>
      <c r="F2" s="77" t="s">
        <v>26</v>
      </c>
      <c r="G2" s="77">
        <v>24012.09</v>
      </c>
      <c r="H2" s="78" t="s">
        <v>26</v>
      </c>
      <c r="I2" s="79">
        <v>45000</v>
      </c>
      <c r="J2" s="79">
        <v>45000</v>
      </c>
      <c r="K2" s="79">
        <v>30463.48</v>
      </c>
      <c r="L2" s="79">
        <v>30463.48</v>
      </c>
      <c r="M2" s="79" t="s">
        <v>288</v>
      </c>
      <c r="N2" s="79" t="s">
        <v>288</v>
      </c>
      <c r="O2" s="79">
        <v>33301.22</v>
      </c>
      <c r="P2" s="79">
        <v>33301.22</v>
      </c>
      <c r="Q2" s="79" t="s">
        <v>288</v>
      </c>
      <c r="R2" s="79" t="s">
        <v>288</v>
      </c>
      <c r="S2" s="79">
        <v>29213.47</v>
      </c>
      <c r="T2" s="79">
        <f>27838.72+1374.75</f>
        <v>29213.47</v>
      </c>
      <c r="U2" s="79" t="s">
        <v>288</v>
      </c>
      <c r="V2" s="79">
        <v>30000</v>
      </c>
      <c r="W2" s="73"/>
      <c r="X2" s="73"/>
      <c r="Y2" s="79" t="s">
        <v>288</v>
      </c>
      <c r="Z2" s="79">
        <v>30000</v>
      </c>
      <c r="AA2" s="73"/>
      <c r="AB2" s="73"/>
      <c r="AC2" s="79" t="s">
        <v>288</v>
      </c>
      <c r="AD2" s="73"/>
      <c r="AE2" s="73"/>
      <c r="AF2" s="73"/>
      <c r="AG2" s="79" t="s">
        <v>288</v>
      </c>
      <c r="AH2" s="73"/>
      <c r="AI2" s="73"/>
      <c r="AJ2" s="73"/>
      <c r="AK2" s="79" t="s">
        <v>288</v>
      </c>
      <c r="AL2" s="73"/>
      <c r="AM2" s="73"/>
      <c r="AN2" s="73"/>
      <c r="AO2" s="79">
        <v>45000</v>
      </c>
      <c r="AP2" s="73"/>
      <c r="AQ2" s="73"/>
      <c r="AR2" s="73"/>
      <c r="AS2" s="79">
        <v>45000</v>
      </c>
      <c r="AT2" s="73"/>
      <c r="AU2" s="73"/>
      <c r="AV2" s="73"/>
      <c r="AW2" s="79">
        <v>45000</v>
      </c>
      <c r="AX2" s="73"/>
      <c r="AY2" s="73"/>
      <c r="AZ2" s="73"/>
      <c r="BA2" s="79">
        <v>45000</v>
      </c>
      <c r="BB2" s="73"/>
      <c r="BC2" s="73"/>
      <c r="BD2" s="73"/>
      <c r="BE2" s="80"/>
      <c r="BF2" s="80"/>
    </row>
    <row r="3" spans="1:58" ht="30">
      <c r="A3" s="73" t="s">
        <v>27</v>
      </c>
      <c r="B3" s="74">
        <f t="shared" si="0"/>
        <v>121745.09999999999</v>
      </c>
      <c r="C3" s="75" t="s">
        <v>28</v>
      </c>
      <c r="D3" s="75" t="s">
        <v>30</v>
      </c>
      <c r="E3" s="75">
        <v>22002981</v>
      </c>
      <c r="F3" s="77">
        <v>492553.11</v>
      </c>
      <c r="G3" s="77">
        <v>40581.699999999997</v>
      </c>
      <c r="H3" s="78">
        <v>471106.2</v>
      </c>
      <c r="I3" s="81" t="s">
        <v>289</v>
      </c>
      <c r="J3" s="82">
        <v>40581.699999999997</v>
      </c>
      <c r="K3" s="82">
        <v>40581.699999999997</v>
      </c>
      <c r="L3" s="82">
        <v>40581.699999999997</v>
      </c>
      <c r="M3" s="83" t="s">
        <v>289</v>
      </c>
      <c r="N3" s="82">
        <v>40581.699999999997</v>
      </c>
      <c r="O3" s="79">
        <v>40581.699999999997</v>
      </c>
      <c r="P3" s="79">
        <v>40581.699999999997</v>
      </c>
      <c r="Q3" s="81" t="s">
        <v>289</v>
      </c>
      <c r="R3" s="82">
        <v>40581.699999999997</v>
      </c>
      <c r="S3" s="79"/>
      <c r="T3" s="79"/>
      <c r="U3" s="83" t="s">
        <v>289</v>
      </c>
      <c r="V3" s="83" t="s">
        <v>289</v>
      </c>
      <c r="W3" s="81"/>
      <c r="X3" s="73"/>
      <c r="Y3" s="83" t="s">
        <v>289</v>
      </c>
      <c r="Z3" s="83" t="s">
        <v>289</v>
      </c>
      <c r="AA3" s="73"/>
      <c r="AB3" s="73"/>
      <c r="AC3" s="81" t="s">
        <v>289</v>
      </c>
      <c r="AD3" s="81"/>
      <c r="AE3" s="81"/>
      <c r="AF3" s="81"/>
      <c r="AG3" s="81" t="s">
        <v>289</v>
      </c>
      <c r="AH3" s="81"/>
      <c r="AI3" s="81"/>
      <c r="AJ3" s="81"/>
      <c r="AK3" s="81" t="s">
        <v>289</v>
      </c>
      <c r="AL3" s="81"/>
      <c r="AM3" s="81"/>
      <c r="AN3" s="81"/>
      <c r="AO3" s="82">
        <v>9469.06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15">
      <c r="A4" s="73" t="s">
        <v>33</v>
      </c>
      <c r="B4" s="74">
        <f t="shared" si="0"/>
        <v>25827.399999999998</v>
      </c>
      <c r="C4" s="75" t="s">
        <v>34</v>
      </c>
      <c r="D4" s="84">
        <v>45200</v>
      </c>
      <c r="E4" s="83">
        <v>23002162</v>
      </c>
      <c r="F4" s="77">
        <v>658590.64</v>
      </c>
      <c r="G4" s="77">
        <v>3000</v>
      </c>
      <c r="H4" s="78" t="s">
        <v>26</v>
      </c>
      <c r="I4" s="83" t="s">
        <v>290</v>
      </c>
      <c r="J4" s="79">
        <v>15000</v>
      </c>
      <c r="K4" s="79">
        <v>9014.7999999999993</v>
      </c>
      <c r="L4" s="79">
        <f>8906.62+108.18</f>
        <v>9014.8000000000011</v>
      </c>
      <c r="M4" s="83" t="s">
        <v>290</v>
      </c>
      <c r="N4" s="79">
        <v>15000</v>
      </c>
      <c r="O4" s="79">
        <v>4998.57</v>
      </c>
      <c r="P4" s="79">
        <f>4938.59+59.98</f>
        <v>4998.57</v>
      </c>
      <c r="Q4" s="83" t="s">
        <v>290</v>
      </c>
      <c r="R4" s="79">
        <v>0</v>
      </c>
      <c r="S4" s="79">
        <v>5159.2299999999996</v>
      </c>
      <c r="T4" s="79">
        <f>5097.32+61.91</f>
        <v>5159.2299999999996</v>
      </c>
      <c r="U4" s="83" t="s">
        <v>290</v>
      </c>
      <c r="V4" s="82">
        <v>15000</v>
      </c>
      <c r="W4" s="73"/>
      <c r="X4" s="73"/>
      <c r="Y4" s="83" t="s">
        <v>290</v>
      </c>
      <c r="Z4" s="73"/>
      <c r="AA4" s="73"/>
      <c r="AB4" s="73"/>
      <c r="AC4" s="83" t="s">
        <v>290</v>
      </c>
      <c r="AD4" s="73"/>
      <c r="AE4" s="73"/>
      <c r="AF4" s="73"/>
      <c r="AG4" s="83" t="s">
        <v>290</v>
      </c>
      <c r="AH4" s="73"/>
      <c r="AI4" s="73"/>
      <c r="AJ4" s="73"/>
      <c r="AK4" s="83" t="s">
        <v>290</v>
      </c>
      <c r="AL4" s="73"/>
      <c r="AM4" s="73"/>
      <c r="AN4" s="73"/>
      <c r="AO4" s="83" t="s">
        <v>290</v>
      </c>
      <c r="AP4" s="73"/>
      <c r="AQ4" s="73"/>
      <c r="AR4" s="73"/>
      <c r="AS4" s="83" t="s">
        <v>290</v>
      </c>
      <c r="AT4" s="73"/>
      <c r="AU4" s="73"/>
      <c r="AV4" s="73"/>
      <c r="AW4" s="83" t="s">
        <v>290</v>
      </c>
      <c r="AX4" s="73"/>
      <c r="AY4" s="73"/>
      <c r="AZ4" s="73"/>
      <c r="BA4" s="83" t="s">
        <v>290</v>
      </c>
      <c r="BB4" s="73"/>
      <c r="BC4" s="73"/>
      <c r="BD4" s="73"/>
      <c r="BE4" s="80"/>
      <c r="BF4" s="80"/>
    </row>
    <row r="5" spans="1:58" ht="45">
      <c r="A5" s="73" t="s">
        <v>39</v>
      </c>
      <c r="B5" s="74">
        <f t="shared" si="0"/>
        <v>26993.5</v>
      </c>
      <c r="C5" s="75" t="s">
        <v>40</v>
      </c>
      <c r="D5" s="76">
        <v>45139</v>
      </c>
      <c r="E5" s="75">
        <v>23001328</v>
      </c>
      <c r="F5" s="77">
        <v>154992.24</v>
      </c>
      <c r="G5" s="77">
        <v>13496.75</v>
      </c>
      <c r="H5" s="78">
        <v>161961</v>
      </c>
      <c r="I5" s="83" t="s">
        <v>291</v>
      </c>
      <c r="J5" s="79">
        <v>13496.75</v>
      </c>
      <c r="K5" s="79">
        <v>13496.75</v>
      </c>
      <c r="L5" s="79">
        <v>13496.75</v>
      </c>
      <c r="M5" s="83" t="s">
        <v>291</v>
      </c>
      <c r="N5" s="79">
        <v>13496.75</v>
      </c>
      <c r="O5" s="79">
        <v>13496.75</v>
      </c>
      <c r="P5" s="79">
        <v>13496.75</v>
      </c>
      <c r="Q5" s="83" t="s">
        <v>291</v>
      </c>
      <c r="R5" s="79">
        <v>13496.75</v>
      </c>
      <c r="S5" s="79">
        <v>13496.75</v>
      </c>
      <c r="T5" s="79">
        <v>13496.75</v>
      </c>
      <c r="U5" s="83" t="s">
        <v>291</v>
      </c>
      <c r="V5" s="79">
        <v>13496.75</v>
      </c>
      <c r="W5" s="73"/>
      <c r="X5" s="73"/>
      <c r="Y5" s="83" t="s">
        <v>291</v>
      </c>
      <c r="Z5" s="79">
        <v>13496.75</v>
      </c>
      <c r="AA5" s="73"/>
      <c r="AB5" s="73"/>
      <c r="AC5" s="83" t="s">
        <v>291</v>
      </c>
      <c r="AD5" s="73"/>
      <c r="AE5" s="73"/>
      <c r="AF5" s="73"/>
      <c r="AG5" s="79">
        <v>2699.35</v>
      </c>
      <c r="AH5" s="73"/>
      <c r="AI5" s="73"/>
      <c r="AJ5" s="73"/>
      <c r="AK5" s="85"/>
      <c r="AL5" s="73"/>
      <c r="AM5" s="73"/>
      <c r="AN5" s="73"/>
      <c r="AO5" s="85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86"/>
      <c r="BF5" s="86"/>
    </row>
    <row r="6" spans="1:58" ht="45">
      <c r="A6" s="73" t="s">
        <v>44</v>
      </c>
      <c r="B6" s="74">
        <f t="shared" si="0"/>
        <v>3456.35</v>
      </c>
      <c r="C6" s="75" t="s">
        <v>45</v>
      </c>
      <c r="D6" s="76">
        <v>45078</v>
      </c>
      <c r="E6" s="75">
        <v>23000276</v>
      </c>
      <c r="F6" s="77">
        <v>39691.56</v>
      </c>
      <c r="G6" s="77">
        <v>3456.35</v>
      </c>
      <c r="H6" s="66">
        <v>41476.199999999997</v>
      </c>
      <c r="I6" s="83" t="s">
        <v>292</v>
      </c>
      <c r="J6" s="79">
        <v>3456.35</v>
      </c>
      <c r="K6" s="79">
        <v>3456.35</v>
      </c>
      <c r="L6" s="79">
        <v>3456.35</v>
      </c>
      <c r="M6" s="83" t="s">
        <v>292</v>
      </c>
      <c r="N6" s="79">
        <v>3456.35</v>
      </c>
      <c r="O6" s="79">
        <v>3456.35</v>
      </c>
      <c r="P6" s="79">
        <v>3456.35</v>
      </c>
      <c r="Q6" s="83" t="s">
        <v>292</v>
      </c>
      <c r="R6" s="79">
        <v>3456.35</v>
      </c>
      <c r="S6" s="79">
        <v>3456.35</v>
      </c>
      <c r="T6" s="79">
        <v>3456.35</v>
      </c>
      <c r="U6" s="83" t="s">
        <v>292</v>
      </c>
      <c r="V6" s="79">
        <v>3456.35</v>
      </c>
      <c r="W6" s="73"/>
      <c r="X6" s="73"/>
      <c r="Y6" s="83" t="s">
        <v>292</v>
      </c>
      <c r="Z6" s="73"/>
      <c r="AA6" s="73"/>
      <c r="AB6" s="73"/>
      <c r="AC6" s="83" t="s">
        <v>292</v>
      </c>
      <c r="AD6" s="73"/>
      <c r="AE6" s="73"/>
      <c r="AF6" s="73"/>
      <c r="AG6" s="83" t="s">
        <v>292</v>
      </c>
      <c r="AH6" s="73"/>
      <c r="AI6" s="73"/>
      <c r="AJ6" s="73"/>
      <c r="AK6" s="79">
        <v>115.21</v>
      </c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80"/>
      <c r="BF6" s="80"/>
    </row>
    <row r="7" spans="1:58" ht="45">
      <c r="A7" s="73" t="s">
        <v>48</v>
      </c>
      <c r="B7" s="74">
        <f t="shared" si="0"/>
        <v>15910.89</v>
      </c>
      <c r="C7" s="75" t="s">
        <v>49</v>
      </c>
      <c r="D7" s="76">
        <v>44986</v>
      </c>
      <c r="E7" s="75">
        <v>22003777</v>
      </c>
      <c r="F7" s="77">
        <v>146004</v>
      </c>
      <c r="G7" s="77">
        <v>6083.5</v>
      </c>
      <c r="H7" s="78" t="s">
        <v>26</v>
      </c>
      <c r="I7" s="83" t="s">
        <v>293</v>
      </c>
      <c r="J7" s="79">
        <v>6083.5</v>
      </c>
      <c r="K7" s="79">
        <v>4951.51</v>
      </c>
      <c r="L7" s="79">
        <v>4951.57</v>
      </c>
      <c r="M7" s="83" t="s">
        <v>293</v>
      </c>
      <c r="N7" s="83" t="s">
        <v>293</v>
      </c>
      <c r="O7" s="79">
        <v>5002.2700000000004</v>
      </c>
      <c r="P7" s="79">
        <v>5002.2700000000004</v>
      </c>
      <c r="Q7" s="83" t="s">
        <v>293</v>
      </c>
      <c r="R7" s="79">
        <v>6286.28</v>
      </c>
      <c r="S7" s="79">
        <f>3674.32+1284</f>
        <v>4958.32</v>
      </c>
      <c r="T7" s="79">
        <f>1284.01+3674.32</f>
        <v>4958.33</v>
      </c>
      <c r="U7" s="83" t="s">
        <v>293</v>
      </c>
      <c r="V7" s="83" t="s">
        <v>293</v>
      </c>
      <c r="W7" s="73"/>
      <c r="X7" s="73"/>
      <c r="Y7" s="83" t="s">
        <v>293</v>
      </c>
      <c r="Z7" s="83" t="s">
        <v>294</v>
      </c>
      <c r="AA7" s="73"/>
      <c r="AB7" s="73"/>
      <c r="AC7" s="83" t="s">
        <v>293</v>
      </c>
      <c r="AD7" s="73"/>
      <c r="AE7" s="73"/>
      <c r="AF7" s="73"/>
      <c r="AG7" s="83" t="s">
        <v>293</v>
      </c>
      <c r="AH7" s="73"/>
      <c r="AI7" s="73"/>
      <c r="AJ7" s="73"/>
      <c r="AK7" s="83" t="s">
        <v>293</v>
      </c>
      <c r="AL7" s="73"/>
      <c r="AM7" s="73"/>
      <c r="AN7" s="73"/>
      <c r="AO7" s="83" t="s">
        <v>293</v>
      </c>
      <c r="AP7" s="73"/>
      <c r="AQ7" s="73"/>
      <c r="AR7" s="73"/>
      <c r="AS7" s="83" t="s">
        <v>293</v>
      </c>
      <c r="AT7" s="73"/>
      <c r="AU7" s="73"/>
      <c r="AV7" s="73"/>
      <c r="AW7" s="83" t="s">
        <v>293</v>
      </c>
      <c r="AX7" s="73"/>
      <c r="AY7" s="73"/>
      <c r="AZ7" s="73"/>
      <c r="BA7" s="83" t="s">
        <v>293</v>
      </c>
      <c r="BB7" s="73"/>
      <c r="BC7" s="73"/>
      <c r="BD7" s="73"/>
      <c r="BE7" s="86"/>
      <c r="BF7" s="86"/>
    </row>
    <row r="8" spans="1:58" ht="45">
      <c r="A8" s="73" t="s">
        <v>51</v>
      </c>
      <c r="B8" s="74">
        <f t="shared" si="0"/>
        <v>21993.83</v>
      </c>
      <c r="C8" s="75" t="s">
        <v>52</v>
      </c>
      <c r="D8" s="76">
        <v>45047</v>
      </c>
      <c r="E8" s="75">
        <v>23000493</v>
      </c>
      <c r="F8" s="77">
        <v>253792.92</v>
      </c>
      <c r="G8" s="77">
        <v>21993.83</v>
      </c>
      <c r="H8" s="66">
        <v>263925.96000000002</v>
      </c>
      <c r="I8" s="83" t="s">
        <v>295</v>
      </c>
      <c r="J8" s="79">
        <v>21993.83</v>
      </c>
      <c r="K8" s="79">
        <v>21993.83</v>
      </c>
      <c r="L8" s="79">
        <v>21993.83</v>
      </c>
      <c r="M8" s="83" t="s">
        <v>295</v>
      </c>
      <c r="N8" s="79">
        <v>21993.83</v>
      </c>
      <c r="O8" s="79">
        <v>21993.83</v>
      </c>
      <c r="P8" s="79">
        <v>21993.83</v>
      </c>
      <c r="Q8" s="83" t="s">
        <v>295</v>
      </c>
      <c r="R8" s="79">
        <v>21993.83</v>
      </c>
      <c r="S8" s="79">
        <v>21993.83</v>
      </c>
      <c r="T8" s="79">
        <v>21993.83</v>
      </c>
      <c r="U8" s="83" t="s">
        <v>295</v>
      </c>
      <c r="V8" s="79">
        <v>21993.83</v>
      </c>
      <c r="W8" s="73"/>
      <c r="X8" s="73"/>
      <c r="Y8" s="79">
        <v>6598.15</v>
      </c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80"/>
      <c r="BF8" s="80"/>
    </row>
    <row r="9" spans="1:58" ht="34.5" customHeight="1">
      <c r="A9" s="73" t="s">
        <v>58</v>
      </c>
      <c r="B9" s="74">
        <f t="shared" si="0"/>
        <v>172281.30000000002</v>
      </c>
      <c r="C9" s="75" t="s">
        <v>63</v>
      </c>
      <c r="D9" s="76">
        <v>45505</v>
      </c>
      <c r="E9" s="75">
        <v>24037518</v>
      </c>
      <c r="F9" s="77">
        <v>3292800</v>
      </c>
      <c r="G9" s="77">
        <v>109760</v>
      </c>
      <c r="H9" s="78" t="s">
        <v>26</v>
      </c>
      <c r="I9" s="79">
        <v>109760</v>
      </c>
      <c r="J9" s="79">
        <v>109760</v>
      </c>
      <c r="K9" s="79">
        <v>60154.11</v>
      </c>
      <c r="L9" s="79">
        <v>60154.11</v>
      </c>
      <c r="M9" s="79">
        <v>109760</v>
      </c>
      <c r="N9" s="79">
        <v>109760</v>
      </c>
      <c r="O9" s="79">
        <v>59042.99</v>
      </c>
      <c r="P9" s="79">
        <v>59042.99</v>
      </c>
      <c r="Q9" s="79">
        <v>109760</v>
      </c>
      <c r="R9" s="79">
        <v>109760</v>
      </c>
      <c r="S9" s="79">
        <v>56997.599999999999</v>
      </c>
      <c r="T9" s="79">
        <v>56997.599999999999</v>
      </c>
      <c r="U9" s="79">
        <v>109760</v>
      </c>
      <c r="V9" s="79">
        <v>20000</v>
      </c>
      <c r="W9" s="79">
        <v>60804</v>
      </c>
      <c r="X9" s="79">
        <v>60804</v>
      </c>
      <c r="Y9" s="79">
        <v>109760</v>
      </c>
      <c r="Z9" s="79">
        <v>60000</v>
      </c>
      <c r="AA9" s="73"/>
      <c r="AB9" s="73"/>
      <c r="AC9" s="79">
        <v>109760</v>
      </c>
      <c r="AD9" s="73"/>
      <c r="AE9" s="73"/>
      <c r="AF9" s="73"/>
      <c r="AG9" s="79">
        <v>109760</v>
      </c>
      <c r="AH9" s="73"/>
      <c r="AI9" s="73"/>
      <c r="AJ9" s="73"/>
      <c r="AK9" s="79">
        <v>109760</v>
      </c>
      <c r="AL9" s="73"/>
      <c r="AM9" s="73"/>
      <c r="AN9" s="73"/>
      <c r="AO9" s="79">
        <v>109760</v>
      </c>
      <c r="AP9" s="73"/>
      <c r="AQ9" s="73"/>
      <c r="AR9" s="73"/>
      <c r="AS9" s="79">
        <v>109760</v>
      </c>
      <c r="AT9" s="73"/>
      <c r="AU9" s="73"/>
      <c r="AV9" s="73"/>
      <c r="AW9" s="79">
        <v>109760</v>
      </c>
      <c r="AX9" s="73"/>
      <c r="AY9" s="73"/>
      <c r="AZ9" s="73"/>
      <c r="BA9" s="79">
        <v>109760</v>
      </c>
      <c r="BB9" s="73"/>
      <c r="BC9" s="73"/>
      <c r="BD9" s="87"/>
      <c r="BE9" s="86"/>
      <c r="BF9" s="88"/>
    </row>
    <row r="10" spans="1:58" ht="30">
      <c r="A10" s="73" t="s">
        <v>65</v>
      </c>
      <c r="B10" s="74">
        <f t="shared" si="0"/>
        <v>5021.92</v>
      </c>
      <c r="C10" s="75" t="s">
        <v>66</v>
      </c>
      <c r="D10" s="76">
        <v>44682</v>
      </c>
      <c r="E10" s="75">
        <v>22000533</v>
      </c>
      <c r="F10" s="77">
        <v>85320</v>
      </c>
      <c r="G10" s="77">
        <v>2370</v>
      </c>
      <c r="H10" s="78" t="s">
        <v>26</v>
      </c>
      <c r="I10" s="79">
        <v>2370</v>
      </c>
      <c r="J10" s="79">
        <v>2370</v>
      </c>
      <c r="K10" s="79">
        <v>2370</v>
      </c>
      <c r="L10" s="79">
        <f t="shared" ref="L10:L11" si="1">2256.24+113.76</f>
        <v>2370</v>
      </c>
      <c r="M10" s="79">
        <v>2370</v>
      </c>
      <c r="N10" s="79">
        <v>2370</v>
      </c>
      <c r="O10" s="79">
        <v>2370</v>
      </c>
      <c r="P10" s="79">
        <v>2370</v>
      </c>
      <c r="Q10" s="79" t="s">
        <v>296</v>
      </c>
      <c r="R10" s="79">
        <f>1241.38+1185</f>
        <v>2426.38</v>
      </c>
      <c r="S10" s="79">
        <v>2370</v>
      </c>
      <c r="T10" s="79">
        <f t="shared" ref="T10:T11" si="2">2256.24+113.76</f>
        <v>2370</v>
      </c>
      <c r="U10" s="79">
        <v>2482.77</v>
      </c>
      <c r="V10" s="79">
        <v>2482.77</v>
      </c>
      <c r="W10" s="73"/>
      <c r="X10" s="73"/>
      <c r="Y10" s="79">
        <v>2482.77</v>
      </c>
      <c r="Z10" s="79">
        <v>2482.77</v>
      </c>
      <c r="AA10" s="73"/>
      <c r="AB10" s="73"/>
      <c r="AC10" s="79">
        <v>2482.77</v>
      </c>
      <c r="AD10" s="73"/>
      <c r="AE10" s="73"/>
      <c r="AF10" s="73"/>
      <c r="AG10" s="79">
        <v>2482.77</v>
      </c>
      <c r="AH10" s="73"/>
      <c r="AI10" s="73"/>
      <c r="AJ10" s="73"/>
      <c r="AK10" s="79">
        <v>2482.77</v>
      </c>
      <c r="AL10" s="73"/>
      <c r="AM10" s="73"/>
      <c r="AN10" s="73"/>
      <c r="AO10" s="79">
        <v>2482.77</v>
      </c>
      <c r="AP10" s="73"/>
      <c r="AQ10" s="73"/>
      <c r="AR10" s="73"/>
      <c r="AS10" s="79">
        <v>2482.77</v>
      </c>
      <c r="AT10" s="73"/>
      <c r="AU10" s="73"/>
      <c r="AV10" s="79"/>
      <c r="AW10" s="79">
        <v>2482.77</v>
      </c>
      <c r="AX10" s="73"/>
      <c r="AY10" s="73"/>
      <c r="AZ10" s="73"/>
      <c r="BA10" s="79">
        <v>2482.77</v>
      </c>
      <c r="BB10" s="73"/>
      <c r="BC10" s="73"/>
      <c r="BD10" s="73"/>
      <c r="BE10" s="80"/>
      <c r="BF10" s="80"/>
    </row>
    <row r="11" spans="1:58" ht="30">
      <c r="A11" s="73" t="s">
        <v>69</v>
      </c>
      <c r="B11" s="74">
        <f t="shared" si="0"/>
        <v>5439.17</v>
      </c>
      <c r="C11" s="75" t="s">
        <v>70</v>
      </c>
      <c r="D11" s="75" t="s">
        <v>72</v>
      </c>
      <c r="E11" s="75">
        <v>21003091</v>
      </c>
      <c r="F11" s="77">
        <v>121716</v>
      </c>
      <c r="G11" s="77">
        <v>3381</v>
      </c>
      <c r="H11" s="78" t="s">
        <v>26</v>
      </c>
      <c r="I11" s="79">
        <v>2618.09</v>
      </c>
      <c r="J11" s="79">
        <v>2618.09</v>
      </c>
      <c r="K11" s="79">
        <v>2370</v>
      </c>
      <c r="L11" s="89">
        <f t="shared" si="1"/>
        <v>2370</v>
      </c>
      <c r="M11" s="79" t="s">
        <v>297</v>
      </c>
      <c r="N11" s="79">
        <v>2482.77</v>
      </c>
      <c r="O11" s="79">
        <v>2370</v>
      </c>
      <c r="P11" s="79">
        <v>2370</v>
      </c>
      <c r="Q11" s="79" t="s">
        <v>297</v>
      </c>
      <c r="R11" s="79">
        <v>2482.77</v>
      </c>
      <c r="S11" s="79">
        <v>2370</v>
      </c>
      <c r="T11" s="79">
        <f t="shared" si="2"/>
        <v>2370</v>
      </c>
      <c r="U11" s="79" t="s">
        <v>297</v>
      </c>
      <c r="V11" s="79">
        <v>2482.77</v>
      </c>
      <c r="W11" s="73"/>
      <c r="X11" s="79"/>
      <c r="Y11" s="79" t="s">
        <v>297</v>
      </c>
      <c r="Z11" s="79">
        <v>2482.77</v>
      </c>
      <c r="AA11" s="73"/>
      <c r="AB11" s="73"/>
      <c r="AC11" s="79" t="s">
        <v>297</v>
      </c>
      <c r="AD11" s="73"/>
      <c r="AE11" s="73"/>
      <c r="AF11" s="73"/>
      <c r="AG11" s="79" t="s">
        <v>297</v>
      </c>
      <c r="AH11" s="73"/>
      <c r="AI11" s="73"/>
      <c r="AJ11" s="73"/>
      <c r="AK11" s="79" t="s">
        <v>297</v>
      </c>
      <c r="AL11" s="73"/>
      <c r="AM11" s="73"/>
      <c r="AN11" s="73"/>
      <c r="AO11" s="79" t="s">
        <v>297</v>
      </c>
      <c r="AP11" s="73"/>
      <c r="AQ11" s="73"/>
      <c r="AR11" s="73"/>
      <c r="AS11" s="79" t="s">
        <v>297</v>
      </c>
      <c r="AT11" s="73"/>
      <c r="AU11" s="73"/>
      <c r="AV11" s="73"/>
      <c r="AW11" s="79" t="s">
        <v>297</v>
      </c>
      <c r="AX11" s="73"/>
      <c r="AY11" s="73"/>
      <c r="AZ11" s="73"/>
      <c r="BA11" s="79">
        <v>2317.25</v>
      </c>
      <c r="BB11" s="73"/>
      <c r="BC11" s="73"/>
      <c r="BD11" s="73"/>
      <c r="BE11" s="86"/>
      <c r="BF11" s="86"/>
    </row>
    <row r="12" spans="1:58" ht="15">
      <c r="A12" s="73" t="s">
        <v>75</v>
      </c>
      <c r="B12" s="74">
        <f>SUM(J12-L12+N12-P12+R12-X12+V12-T12+Z12-AB12+AD12-AF12+AH12-AJ12+AL12-AN12+AP12-AR12+AT12-AV12+AX12-AZ12+BB12-BD12-BE12)</f>
        <v>5469.1899999999987</v>
      </c>
      <c r="C12" s="75" t="s">
        <v>76</v>
      </c>
      <c r="D12" s="76">
        <v>44805</v>
      </c>
      <c r="E12" s="75">
        <v>22001749</v>
      </c>
      <c r="F12" s="77">
        <v>215114.4</v>
      </c>
      <c r="G12" s="77">
        <v>8963.1</v>
      </c>
      <c r="H12" s="78">
        <v>107557.2</v>
      </c>
      <c r="I12" s="79">
        <v>4000</v>
      </c>
      <c r="J12" s="79">
        <v>4000</v>
      </c>
      <c r="K12" s="79">
        <v>3183.69</v>
      </c>
      <c r="L12" s="79">
        <f>3030.87+152.82</f>
        <v>3183.69</v>
      </c>
      <c r="M12" s="79">
        <v>4000</v>
      </c>
      <c r="N12" s="79">
        <v>4000</v>
      </c>
      <c r="O12" s="79">
        <v>3208.08</v>
      </c>
      <c r="P12" s="79">
        <f>3054.09+153.99</f>
        <v>3208.08</v>
      </c>
      <c r="Q12" s="79">
        <v>4000</v>
      </c>
      <c r="R12" s="79">
        <v>4000</v>
      </c>
      <c r="S12" s="79">
        <v>4069.35</v>
      </c>
      <c r="T12" s="79">
        <f>3874.02+195.33</f>
        <v>4069.35</v>
      </c>
      <c r="U12" s="79">
        <v>4000</v>
      </c>
      <c r="V12" s="79">
        <v>4000</v>
      </c>
      <c r="W12" s="79">
        <v>4069.69</v>
      </c>
      <c r="X12" s="79">
        <v>4069.69</v>
      </c>
      <c r="Y12" s="79">
        <v>4000</v>
      </c>
      <c r="Z12" s="79">
        <v>4000</v>
      </c>
      <c r="AA12" s="73"/>
      <c r="AB12" s="73"/>
      <c r="AC12" s="79">
        <v>4000</v>
      </c>
      <c r="AD12" s="73"/>
      <c r="AE12" s="73"/>
      <c r="AF12" s="73"/>
      <c r="AG12" s="79">
        <v>700</v>
      </c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80"/>
      <c r="BF12" s="80"/>
    </row>
    <row r="13" spans="1:58" ht="15">
      <c r="A13" s="73" t="s">
        <v>80</v>
      </c>
      <c r="B13" s="74">
        <f t="shared" ref="B13:B41" si="3">SUM(J13-L13+N13-P13+R13-T13+V13-X13+Z13-AB13+AD13-AF13+AH13-AJ13+AL13-AN13+AP13-AR13+AT13-AV13+AX13-AZ13+BB13-BD13-BE13)</f>
        <v>206546.6</v>
      </c>
      <c r="C13" s="75" t="s">
        <v>81</v>
      </c>
      <c r="D13" s="75" t="s">
        <v>83</v>
      </c>
      <c r="E13" s="75">
        <v>22002514</v>
      </c>
      <c r="F13" s="77">
        <v>3379999.68</v>
      </c>
      <c r="G13" s="77">
        <v>93888.88</v>
      </c>
      <c r="H13" s="78"/>
      <c r="I13" s="79">
        <v>56544.34</v>
      </c>
      <c r="J13" s="79">
        <v>41309.32</v>
      </c>
      <c r="K13" s="79"/>
      <c r="L13" s="79"/>
      <c r="M13" s="79">
        <v>56544.34</v>
      </c>
      <c r="N13" s="79">
        <v>41309.32</v>
      </c>
      <c r="O13" s="79"/>
      <c r="P13" s="79"/>
      <c r="Q13" s="79">
        <v>56544.34</v>
      </c>
      <c r="R13" s="79">
        <v>41309.32</v>
      </c>
      <c r="S13" s="79"/>
      <c r="T13" s="79"/>
      <c r="U13" s="79">
        <v>56544.34</v>
      </c>
      <c r="V13" s="79">
        <v>41309.32</v>
      </c>
      <c r="W13" s="73"/>
      <c r="X13" s="73"/>
      <c r="Y13" s="79">
        <v>56544.34</v>
      </c>
      <c r="Z13" s="79">
        <v>41309.32</v>
      </c>
      <c r="AA13" s="73"/>
      <c r="AB13" s="73"/>
      <c r="AC13" s="79">
        <v>56544.34</v>
      </c>
      <c r="AD13" s="73"/>
      <c r="AE13" s="73"/>
      <c r="AF13" s="73"/>
      <c r="AG13" s="79">
        <v>56544.34</v>
      </c>
      <c r="AH13" s="73"/>
      <c r="AI13" s="73"/>
      <c r="AJ13" s="73"/>
      <c r="AK13" s="79">
        <v>26387.360000000001</v>
      </c>
      <c r="AL13" s="73"/>
      <c r="AM13" s="73"/>
      <c r="AN13" s="73"/>
      <c r="AO13" s="79"/>
      <c r="AP13" s="73"/>
      <c r="AQ13" s="73"/>
      <c r="AR13" s="73"/>
      <c r="AS13" s="79"/>
      <c r="AT13" s="73"/>
      <c r="AU13" s="73"/>
      <c r="AV13" s="73"/>
      <c r="AW13" s="79"/>
      <c r="AX13" s="73"/>
      <c r="AY13" s="73"/>
      <c r="AZ13" s="73"/>
      <c r="BA13" s="79"/>
      <c r="BB13" s="73"/>
      <c r="BC13" s="73"/>
      <c r="BD13" s="73"/>
      <c r="BE13" s="86"/>
      <c r="BF13" s="86"/>
    </row>
    <row r="14" spans="1:58" ht="15">
      <c r="A14" s="73" t="s">
        <v>87</v>
      </c>
      <c r="B14" s="74">
        <f t="shared" si="3"/>
        <v>4870.6400000000003</v>
      </c>
      <c r="C14" s="75" t="s">
        <v>88</v>
      </c>
      <c r="D14" s="75" t="s">
        <v>90</v>
      </c>
      <c r="E14" s="75">
        <v>23003359</v>
      </c>
      <c r="F14" s="77">
        <v>167616</v>
      </c>
      <c r="G14" s="77">
        <v>4656</v>
      </c>
      <c r="H14" s="78" t="s">
        <v>26</v>
      </c>
      <c r="I14" s="79">
        <v>4870.6400000000003</v>
      </c>
      <c r="J14" s="79">
        <v>4870.6400000000003</v>
      </c>
      <c r="K14" s="79">
        <v>4636.8500000000004</v>
      </c>
      <c r="L14" s="79">
        <v>4870.6400000000003</v>
      </c>
      <c r="M14" s="79">
        <v>4870.6400000000003</v>
      </c>
      <c r="N14" s="79">
        <v>4870.6400000000003</v>
      </c>
      <c r="O14" s="79">
        <v>4870.6400000000003</v>
      </c>
      <c r="P14" s="79">
        <f>4636.85+233.79</f>
        <v>4870.6400000000003</v>
      </c>
      <c r="Q14" s="79">
        <v>4870.6400000000003</v>
      </c>
      <c r="R14" s="79">
        <v>4870.6400000000003</v>
      </c>
      <c r="S14" s="79">
        <v>4870.6400000000003</v>
      </c>
      <c r="T14" s="79">
        <f>233.79+4636.85</f>
        <v>4870.6400000000003</v>
      </c>
      <c r="U14" s="79">
        <v>4870.6400000000003</v>
      </c>
      <c r="V14" s="79">
        <v>4870.6400000000003</v>
      </c>
      <c r="W14" s="73"/>
      <c r="X14" s="73"/>
      <c r="Y14" s="79">
        <v>4870.6400000000003</v>
      </c>
      <c r="Z14" s="73"/>
      <c r="AA14" s="73"/>
      <c r="AB14" s="73"/>
      <c r="AC14" s="79">
        <v>4870.6400000000003</v>
      </c>
      <c r="AD14" s="73"/>
      <c r="AE14" s="73"/>
      <c r="AF14" s="73"/>
      <c r="AG14" s="79">
        <v>4870.6400000000003</v>
      </c>
      <c r="AH14" s="73"/>
      <c r="AI14" s="73"/>
      <c r="AJ14" s="73"/>
      <c r="AK14" s="79">
        <v>4870.6400000000003</v>
      </c>
      <c r="AL14" s="73"/>
      <c r="AM14" s="73"/>
      <c r="AN14" s="73"/>
      <c r="AO14" s="79">
        <v>4870.6400000000003</v>
      </c>
      <c r="AP14" s="73"/>
      <c r="AQ14" s="73"/>
      <c r="AR14" s="73"/>
      <c r="AS14" s="79">
        <v>4870.6400000000003</v>
      </c>
      <c r="AT14" s="73"/>
      <c r="AU14" s="73"/>
      <c r="AV14" s="73"/>
      <c r="AW14" s="79">
        <v>4870.6400000000003</v>
      </c>
      <c r="AX14" s="73"/>
      <c r="AY14" s="73"/>
      <c r="AZ14" s="73"/>
      <c r="BA14" s="79">
        <v>4870.6400000000003</v>
      </c>
      <c r="BB14" s="73"/>
      <c r="BC14" s="73"/>
      <c r="BD14" s="73"/>
      <c r="BE14" s="80"/>
      <c r="BF14" s="80"/>
    </row>
    <row r="15" spans="1:58" ht="30">
      <c r="A15" s="73" t="s">
        <v>91</v>
      </c>
      <c r="B15" s="74">
        <f t="shared" si="3"/>
        <v>57058.719999999994</v>
      </c>
      <c r="C15" s="75" t="s">
        <v>92</v>
      </c>
      <c r="D15" s="75" t="s">
        <v>94</v>
      </c>
      <c r="E15" s="75">
        <v>22002286</v>
      </c>
      <c r="F15" s="77">
        <v>642061.25</v>
      </c>
      <c r="G15" s="77">
        <v>27260.1</v>
      </c>
      <c r="H15" s="78">
        <v>327121.2</v>
      </c>
      <c r="I15" s="79">
        <v>27260.1</v>
      </c>
      <c r="J15" s="79">
        <v>27260.1</v>
      </c>
      <c r="K15" s="79">
        <v>27260.1</v>
      </c>
      <c r="L15" s="79">
        <v>27260.1</v>
      </c>
      <c r="M15" s="79">
        <v>27260.1</v>
      </c>
      <c r="N15" s="79">
        <v>27260.1</v>
      </c>
      <c r="O15" s="79">
        <v>26574.54</v>
      </c>
      <c r="P15" s="79">
        <f>25298.96+108.18</f>
        <v>25407.14</v>
      </c>
      <c r="Q15" s="79">
        <v>27260.1</v>
      </c>
      <c r="R15" s="79">
        <v>27260.1</v>
      </c>
      <c r="S15" s="79">
        <v>26574.54</v>
      </c>
      <c r="T15" s="79">
        <f>25298.96+1275.58</f>
        <v>26574.54</v>
      </c>
      <c r="U15" s="79">
        <v>27260.1</v>
      </c>
      <c r="V15" s="79">
        <v>27260.1</v>
      </c>
      <c r="W15" s="73"/>
      <c r="X15" s="73"/>
      <c r="Y15" s="79">
        <v>27260.1</v>
      </c>
      <c r="Z15" s="79">
        <v>27260.1</v>
      </c>
      <c r="AA15" s="73"/>
      <c r="AB15" s="73"/>
      <c r="AC15" s="79">
        <v>27260.1</v>
      </c>
      <c r="AD15" s="73"/>
      <c r="AE15" s="73"/>
      <c r="AF15" s="73"/>
      <c r="AG15" s="79">
        <v>27260.1</v>
      </c>
      <c r="AH15" s="73"/>
      <c r="AI15" s="73"/>
      <c r="AJ15" s="73"/>
      <c r="AK15" s="79">
        <v>12721.38</v>
      </c>
      <c r="AL15" s="73"/>
      <c r="AM15" s="73"/>
      <c r="AN15" s="73"/>
      <c r="AO15" s="79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86"/>
      <c r="BF15" s="86"/>
    </row>
    <row r="16" spans="1:58" ht="15">
      <c r="A16" s="73" t="s">
        <v>97</v>
      </c>
      <c r="B16" s="74">
        <f t="shared" si="3"/>
        <v>12816.99</v>
      </c>
      <c r="C16" s="75" t="s">
        <v>98</v>
      </c>
      <c r="D16" s="75" t="s">
        <v>100</v>
      </c>
      <c r="E16" s="75">
        <v>22002042</v>
      </c>
      <c r="F16" s="77">
        <v>51267.96</v>
      </c>
      <c r="G16" s="77">
        <v>4272.33</v>
      </c>
      <c r="H16" s="78">
        <v>49443.45</v>
      </c>
      <c r="I16" s="79">
        <v>4272.33</v>
      </c>
      <c r="J16" s="79">
        <v>4272.33</v>
      </c>
      <c r="K16" s="79">
        <v>4272.33</v>
      </c>
      <c r="L16" s="79">
        <v>4272.33</v>
      </c>
      <c r="M16" s="79">
        <v>4272.33</v>
      </c>
      <c r="N16" s="79">
        <v>4272.33</v>
      </c>
      <c r="O16" s="79">
        <v>4272.33</v>
      </c>
      <c r="P16" s="79">
        <v>4272.33</v>
      </c>
      <c r="Q16" s="79">
        <v>4272.33</v>
      </c>
      <c r="R16" s="79">
        <v>4272.33</v>
      </c>
      <c r="S16" s="79"/>
      <c r="T16" s="79"/>
      <c r="U16" s="79">
        <v>4272.33</v>
      </c>
      <c r="V16" s="79">
        <v>4272.33</v>
      </c>
      <c r="W16" s="73"/>
      <c r="X16" s="73"/>
      <c r="Y16" s="79">
        <v>4272.33</v>
      </c>
      <c r="Z16" s="79">
        <v>4272.33</v>
      </c>
      <c r="AA16" s="73"/>
      <c r="AB16" s="73"/>
      <c r="AC16" s="79">
        <v>4272.33</v>
      </c>
      <c r="AD16" s="73"/>
      <c r="AE16" s="73"/>
      <c r="AF16" s="73"/>
      <c r="AG16" s="79">
        <v>2420.9899999999998</v>
      </c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80"/>
      <c r="BF16" s="80"/>
    </row>
    <row r="17" spans="1:58" ht="15">
      <c r="A17" s="73" t="s">
        <v>102</v>
      </c>
      <c r="B17" s="74">
        <f t="shared" si="3"/>
        <v>15532.74</v>
      </c>
      <c r="C17" s="75" t="s">
        <v>103</v>
      </c>
      <c r="D17" s="76">
        <v>44378</v>
      </c>
      <c r="E17" s="75">
        <v>21001956</v>
      </c>
      <c r="F17" s="77">
        <v>283046.51</v>
      </c>
      <c r="G17" s="77">
        <v>7076.16</v>
      </c>
      <c r="H17" s="78">
        <v>88106.68</v>
      </c>
      <c r="I17" s="79">
        <v>7342.22</v>
      </c>
      <c r="J17" s="79">
        <v>7342.22</v>
      </c>
      <c r="K17" s="79">
        <v>7342.22</v>
      </c>
      <c r="L17" s="79">
        <v>7342.22</v>
      </c>
      <c r="M17" s="79">
        <v>7342.22</v>
      </c>
      <c r="N17" s="79">
        <v>7342.22</v>
      </c>
      <c r="O17" s="79">
        <v>7342.22</v>
      </c>
      <c r="P17" s="79">
        <v>7342.22</v>
      </c>
      <c r="Q17" s="79">
        <v>7342.22</v>
      </c>
      <c r="R17" s="79">
        <v>7342.22</v>
      </c>
      <c r="S17" s="79">
        <v>7342.22</v>
      </c>
      <c r="T17" s="79">
        <f>6989.8+352.42</f>
        <v>7342.22</v>
      </c>
      <c r="U17" s="79">
        <v>4894.8100000000004</v>
      </c>
      <c r="V17" s="79">
        <v>0</v>
      </c>
      <c r="W17" s="73"/>
      <c r="X17" s="73"/>
      <c r="Y17" s="79">
        <v>11760</v>
      </c>
      <c r="Z17" s="79">
        <v>15532.74</v>
      </c>
      <c r="AA17" s="73"/>
      <c r="AB17" s="73"/>
      <c r="AC17" s="79">
        <v>11760</v>
      </c>
      <c r="AD17" s="73"/>
      <c r="AE17" s="73"/>
      <c r="AF17" s="73"/>
      <c r="AG17" s="79">
        <v>11760</v>
      </c>
      <c r="AH17" s="73"/>
      <c r="AI17" s="73"/>
      <c r="AJ17" s="73"/>
      <c r="AK17" s="79">
        <v>11760</v>
      </c>
      <c r="AL17" s="73"/>
      <c r="AM17" s="73"/>
      <c r="AN17" s="73"/>
      <c r="AO17" s="79">
        <v>11760</v>
      </c>
      <c r="AP17" s="73"/>
      <c r="AQ17" s="73"/>
      <c r="AR17" s="73"/>
      <c r="AS17" s="79">
        <v>11760</v>
      </c>
      <c r="AT17" s="73"/>
      <c r="AU17" s="73"/>
      <c r="AV17" s="73"/>
      <c r="AW17" s="79">
        <v>11760</v>
      </c>
      <c r="AX17" s="73"/>
      <c r="AY17" s="73"/>
      <c r="AZ17" s="73"/>
      <c r="BA17" s="79">
        <v>11760</v>
      </c>
      <c r="BB17" s="73"/>
      <c r="BC17" s="73"/>
      <c r="BD17" s="73"/>
      <c r="BE17" s="86"/>
      <c r="BF17" s="86"/>
    </row>
    <row r="18" spans="1:58" ht="15">
      <c r="A18" s="73" t="s">
        <v>105</v>
      </c>
      <c r="B18" s="74">
        <f t="shared" si="3"/>
        <v>2051.17</v>
      </c>
      <c r="C18" s="75" t="s">
        <v>106</v>
      </c>
      <c r="D18" s="75" t="s">
        <v>108</v>
      </c>
      <c r="E18" s="75">
        <v>23003464</v>
      </c>
      <c r="F18" s="77">
        <v>12774</v>
      </c>
      <c r="G18" s="77">
        <v>1064.5</v>
      </c>
      <c r="H18" s="78" t="s">
        <v>26</v>
      </c>
      <c r="I18" s="79">
        <v>1102.53</v>
      </c>
      <c r="J18" s="79">
        <v>1102.53</v>
      </c>
      <c r="K18" s="79">
        <v>780.15</v>
      </c>
      <c r="L18" s="79">
        <f>673.96+71.11+35.32-0.24</f>
        <v>780.15000000000009</v>
      </c>
      <c r="M18" s="79">
        <v>1102.53</v>
      </c>
      <c r="N18" s="79">
        <v>1102.53</v>
      </c>
      <c r="O18" s="79">
        <v>789.4</v>
      </c>
      <c r="P18" s="79">
        <v>789.4</v>
      </c>
      <c r="Q18" s="79">
        <v>1102.53</v>
      </c>
      <c r="R18" s="79">
        <v>1102.53</v>
      </c>
      <c r="S18" s="79">
        <v>789.4</v>
      </c>
      <c r="T18" s="79">
        <v>789.4</v>
      </c>
      <c r="U18" s="79">
        <v>1102.53</v>
      </c>
      <c r="V18" s="79">
        <v>1102.53</v>
      </c>
      <c r="W18" s="73"/>
      <c r="X18" s="73"/>
      <c r="Y18" s="79">
        <v>1102.53</v>
      </c>
      <c r="Z18" s="73"/>
      <c r="AA18" s="73"/>
      <c r="AB18" s="73"/>
      <c r="AC18" s="79">
        <v>1102.53</v>
      </c>
      <c r="AD18" s="73"/>
      <c r="AE18" s="73"/>
      <c r="AF18" s="73"/>
      <c r="AG18" s="79">
        <v>1102.53</v>
      </c>
      <c r="AH18" s="73"/>
      <c r="AI18" s="73"/>
      <c r="AJ18" s="73"/>
      <c r="AK18" s="79">
        <v>1102.53</v>
      </c>
      <c r="AL18" s="73"/>
      <c r="AM18" s="73"/>
      <c r="AN18" s="73"/>
      <c r="AO18" s="79">
        <v>1030</v>
      </c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80"/>
      <c r="BF18" s="80"/>
    </row>
    <row r="19" spans="1:58" ht="30">
      <c r="A19" s="73" t="s">
        <v>110</v>
      </c>
      <c r="B19" s="74">
        <f t="shared" si="3"/>
        <v>0</v>
      </c>
      <c r="C19" s="90" t="s">
        <v>111</v>
      </c>
      <c r="D19" s="76">
        <v>45444</v>
      </c>
      <c r="E19" s="75">
        <v>24034941</v>
      </c>
      <c r="F19" s="77">
        <v>4627106</v>
      </c>
      <c r="G19" s="77">
        <v>212248</v>
      </c>
      <c r="H19" s="78" t="s">
        <v>26</v>
      </c>
      <c r="I19" s="73" t="s">
        <v>26</v>
      </c>
      <c r="J19" s="79">
        <v>0</v>
      </c>
      <c r="K19" s="79" t="s">
        <v>26</v>
      </c>
      <c r="L19" s="79">
        <v>0</v>
      </c>
      <c r="M19" s="73" t="s">
        <v>26</v>
      </c>
      <c r="N19" s="79">
        <v>0</v>
      </c>
      <c r="O19" s="73" t="s">
        <v>26</v>
      </c>
      <c r="P19" s="79">
        <v>0</v>
      </c>
      <c r="Q19" s="73" t="s">
        <v>26</v>
      </c>
      <c r="R19" s="79">
        <v>1070872</v>
      </c>
      <c r="S19" s="79">
        <v>1070872</v>
      </c>
      <c r="T19" s="79">
        <f>1019470.14+51401.86</f>
        <v>1070872</v>
      </c>
      <c r="U19" s="73" t="s">
        <v>26</v>
      </c>
      <c r="V19" s="73"/>
      <c r="W19" s="73"/>
      <c r="X19" s="73"/>
      <c r="Y19" s="73" t="s">
        <v>26</v>
      </c>
      <c r="Z19" s="73"/>
      <c r="AA19" s="73"/>
      <c r="AB19" s="73"/>
      <c r="AC19" s="73" t="s">
        <v>26</v>
      </c>
      <c r="AD19" s="73"/>
      <c r="AE19" s="73"/>
      <c r="AF19" s="73"/>
      <c r="AG19" s="73" t="s">
        <v>26</v>
      </c>
      <c r="AH19" s="73"/>
      <c r="AI19" s="73"/>
      <c r="AJ19" s="73"/>
      <c r="AK19" s="73" t="s">
        <v>26</v>
      </c>
      <c r="AL19" s="73"/>
      <c r="AM19" s="73"/>
      <c r="AN19" s="73"/>
      <c r="AO19" s="73" t="s">
        <v>26</v>
      </c>
      <c r="AP19" s="73"/>
      <c r="AQ19" s="73"/>
      <c r="AR19" s="73"/>
      <c r="AS19" s="73" t="s">
        <v>26</v>
      </c>
      <c r="AT19" s="73"/>
      <c r="AU19" s="73"/>
      <c r="AV19" s="73"/>
      <c r="AW19" s="73" t="s">
        <v>26</v>
      </c>
      <c r="AX19" s="73"/>
      <c r="AY19" s="73"/>
      <c r="AZ19" s="73"/>
      <c r="BA19" s="73" t="s">
        <v>26</v>
      </c>
      <c r="BB19" s="73"/>
      <c r="BC19" s="73"/>
      <c r="BD19" s="73"/>
      <c r="BE19" s="86"/>
      <c r="BF19" s="86"/>
    </row>
    <row r="20" spans="1:58" ht="30">
      <c r="A20" s="73" t="s">
        <v>117</v>
      </c>
      <c r="B20" s="74">
        <f t="shared" si="3"/>
        <v>672886.55999999994</v>
      </c>
      <c r="C20" s="75" t="s">
        <v>118</v>
      </c>
      <c r="D20" s="76">
        <v>45474</v>
      </c>
      <c r="E20" s="75">
        <v>24037077</v>
      </c>
      <c r="F20" s="77">
        <v>2691640.72</v>
      </c>
      <c r="G20" s="77">
        <v>224303.39</v>
      </c>
      <c r="H20" s="78"/>
      <c r="I20" s="73" t="s">
        <v>26</v>
      </c>
      <c r="J20" s="79">
        <v>224295.52</v>
      </c>
      <c r="K20" s="79">
        <v>224295.52</v>
      </c>
      <c r="L20" s="79">
        <f>213529.34+10766.18</f>
        <v>224295.52</v>
      </c>
      <c r="M20" s="73" t="s">
        <v>26</v>
      </c>
      <c r="N20" s="79">
        <v>224295.52</v>
      </c>
      <c r="O20" s="79">
        <v>224295.52</v>
      </c>
      <c r="P20" s="79">
        <f>213529.34+10766.18</f>
        <v>224295.52</v>
      </c>
      <c r="Q20" s="73" t="s">
        <v>26</v>
      </c>
      <c r="R20" s="79">
        <v>224295.52</v>
      </c>
      <c r="S20" s="79"/>
      <c r="T20" s="79"/>
      <c r="U20" s="73" t="s">
        <v>26</v>
      </c>
      <c r="V20" s="79">
        <v>224295.52</v>
      </c>
      <c r="W20" s="73"/>
      <c r="X20" s="73"/>
      <c r="Y20" s="73" t="s">
        <v>26</v>
      </c>
      <c r="Z20" s="79">
        <v>224295.52</v>
      </c>
      <c r="AA20" s="73"/>
      <c r="AB20" s="73"/>
      <c r="AC20" s="73" t="s">
        <v>26</v>
      </c>
      <c r="AD20" s="73"/>
      <c r="AE20" s="73"/>
      <c r="AF20" s="73"/>
      <c r="AG20" s="73" t="s">
        <v>26</v>
      </c>
      <c r="AH20" s="73"/>
      <c r="AI20" s="73"/>
      <c r="AJ20" s="73"/>
      <c r="AK20" s="73" t="s">
        <v>26</v>
      </c>
      <c r="AL20" s="73"/>
      <c r="AM20" s="73"/>
      <c r="AN20" s="73"/>
      <c r="AO20" s="73" t="s">
        <v>26</v>
      </c>
      <c r="AP20" s="73"/>
      <c r="AQ20" s="73"/>
      <c r="AR20" s="73"/>
      <c r="AS20" s="73" t="s">
        <v>26</v>
      </c>
      <c r="AT20" s="73"/>
      <c r="AU20" s="73"/>
      <c r="AV20" s="73"/>
      <c r="AW20" s="73" t="s">
        <v>26</v>
      </c>
      <c r="AX20" s="73"/>
      <c r="AY20" s="73"/>
      <c r="AZ20" s="73"/>
      <c r="BA20" s="73" t="s">
        <v>26</v>
      </c>
      <c r="BB20" s="73"/>
      <c r="BC20" s="73"/>
      <c r="BD20" s="73"/>
      <c r="BE20" s="80"/>
      <c r="BF20" s="80"/>
    </row>
    <row r="21" spans="1:58" ht="30">
      <c r="A21" s="73" t="s">
        <v>122</v>
      </c>
      <c r="B21" s="74">
        <f t="shared" si="3"/>
        <v>735517.85000000009</v>
      </c>
      <c r="C21" s="75" t="s">
        <v>123</v>
      </c>
      <c r="D21" s="75" t="s">
        <v>125</v>
      </c>
      <c r="E21" s="75">
        <v>23002211</v>
      </c>
      <c r="F21" s="77" t="s">
        <v>298</v>
      </c>
      <c r="G21" s="77" t="s">
        <v>299</v>
      </c>
      <c r="H21" s="78" t="s">
        <v>26</v>
      </c>
      <c r="I21" s="83" t="s">
        <v>300</v>
      </c>
      <c r="J21" s="79">
        <v>147103.57</v>
      </c>
      <c r="K21" s="79"/>
      <c r="L21" s="79"/>
      <c r="M21" s="79">
        <v>147103.57</v>
      </c>
      <c r="N21" s="82">
        <v>147103.57</v>
      </c>
      <c r="O21" s="79"/>
      <c r="P21" s="79"/>
      <c r="Q21" s="83" t="s">
        <v>300</v>
      </c>
      <c r="R21" s="79">
        <v>147103.57</v>
      </c>
      <c r="S21" s="79"/>
      <c r="T21" s="79"/>
      <c r="U21" s="79" t="s">
        <v>300</v>
      </c>
      <c r="V21" s="79">
        <v>147103.57</v>
      </c>
      <c r="W21" s="73"/>
      <c r="X21" s="73"/>
      <c r="Y21" s="79" t="s">
        <v>300</v>
      </c>
      <c r="Z21" s="79">
        <v>147103.57</v>
      </c>
      <c r="AA21" s="73"/>
      <c r="AB21" s="73"/>
      <c r="AC21" s="81" t="s">
        <v>300</v>
      </c>
      <c r="AD21" s="73"/>
      <c r="AE21" s="73"/>
      <c r="AF21" s="73"/>
      <c r="AG21" s="91">
        <v>132393.21</v>
      </c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92"/>
      <c r="BF21" s="92"/>
    </row>
    <row r="22" spans="1:58" ht="30">
      <c r="A22" s="73" t="s">
        <v>134</v>
      </c>
      <c r="B22" s="74">
        <f t="shared" si="3"/>
        <v>0</v>
      </c>
      <c r="C22" s="75" t="s">
        <v>135</v>
      </c>
      <c r="D22" s="76">
        <v>45689</v>
      </c>
      <c r="E22" s="75">
        <v>25039784</v>
      </c>
      <c r="F22" s="77">
        <v>28000</v>
      </c>
      <c r="G22" s="77" t="s">
        <v>301</v>
      </c>
      <c r="H22" s="78" t="s">
        <v>26</v>
      </c>
      <c r="I22" s="79" t="s">
        <v>26</v>
      </c>
      <c r="J22" s="79">
        <v>0</v>
      </c>
      <c r="K22" s="79" t="s">
        <v>26</v>
      </c>
      <c r="L22" s="79">
        <v>0</v>
      </c>
      <c r="M22" s="93" t="s">
        <v>26</v>
      </c>
      <c r="N22" s="79">
        <v>0</v>
      </c>
      <c r="O22" s="79" t="s">
        <v>26</v>
      </c>
      <c r="P22" s="79">
        <v>0</v>
      </c>
      <c r="Q22" s="93" t="s">
        <v>26</v>
      </c>
      <c r="R22" s="79">
        <v>0</v>
      </c>
      <c r="S22" s="73" t="s">
        <v>26</v>
      </c>
      <c r="T22" s="79">
        <v>0</v>
      </c>
      <c r="U22" s="93" t="s">
        <v>26</v>
      </c>
      <c r="V22" s="79">
        <v>0</v>
      </c>
      <c r="W22" s="73"/>
      <c r="X22" s="73"/>
      <c r="Y22" s="93"/>
      <c r="Z22" s="73"/>
      <c r="AA22" s="73"/>
      <c r="AB22" s="73"/>
      <c r="AC22" s="93"/>
      <c r="AD22" s="73"/>
      <c r="AE22" s="73"/>
      <c r="AF22" s="73"/>
      <c r="AG22" s="94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86"/>
      <c r="BF22" s="86"/>
    </row>
    <row r="23" spans="1:58" ht="15">
      <c r="A23" s="73" t="s">
        <v>139</v>
      </c>
      <c r="B23" s="74">
        <f t="shared" si="3"/>
        <v>380158.36</v>
      </c>
      <c r="C23" s="75" t="s">
        <v>140</v>
      </c>
      <c r="D23" s="76">
        <v>45170</v>
      </c>
      <c r="E23" s="75">
        <v>23001429</v>
      </c>
      <c r="F23" s="77">
        <v>2678000</v>
      </c>
      <c r="G23" s="77">
        <v>206000</v>
      </c>
      <c r="H23" s="78" t="s">
        <v>26</v>
      </c>
      <c r="I23" s="79">
        <v>412000</v>
      </c>
      <c r="J23" s="79">
        <v>412000</v>
      </c>
      <c r="K23" s="79">
        <v>348957.52</v>
      </c>
      <c r="L23" s="79">
        <v>348957.52</v>
      </c>
      <c r="M23" s="79">
        <v>412000</v>
      </c>
      <c r="N23" s="79">
        <v>317000</v>
      </c>
      <c r="O23" s="79">
        <v>356213.3</v>
      </c>
      <c r="P23" s="79">
        <v>356213.3</v>
      </c>
      <c r="Q23" s="79">
        <v>412000</v>
      </c>
      <c r="R23" s="79">
        <v>337000</v>
      </c>
      <c r="S23" s="79">
        <v>352585.86</v>
      </c>
      <c r="T23" s="79">
        <v>352585.86</v>
      </c>
      <c r="U23" s="79">
        <v>412000</v>
      </c>
      <c r="V23" s="79">
        <v>370000</v>
      </c>
      <c r="W23" s="79">
        <v>348084.96</v>
      </c>
      <c r="X23" s="79">
        <v>348084.96</v>
      </c>
      <c r="Y23" s="79">
        <v>412000</v>
      </c>
      <c r="Z23" s="79">
        <v>350000</v>
      </c>
      <c r="AA23" s="73"/>
      <c r="AB23" s="73"/>
      <c r="AC23" s="79">
        <v>164800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86"/>
      <c r="BF23" s="86"/>
    </row>
    <row r="24" spans="1:58" ht="15">
      <c r="A24" s="73" t="s">
        <v>143</v>
      </c>
      <c r="B24" s="74">
        <f t="shared" si="3"/>
        <v>33857.43</v>
      </c>
      <c r="C24" s="75" t="s">
        <v>144</v>
      </c>
      <c r="D24" s="76">
        <v>44958</v>
      </c>
      <c r="E24" s="75">
        <v>23000058</v>
      </c>
      <c r="F24" s="77">
        <v>388800</v>
      </c>
      <c r="G24" s="77">
        <v>10800</v>
      </c>
      <c r="H24" s="78" t="s">
        <v>26</v>
      </c>
      <c r="I24" s="79">
        <v>11285.81</v>
      </c>
      <c r="J24" s="79">
        <v>11285.81</v>
      </c>
      <c r="K24" s="79">
        <v>11285.81</v>
      </c>
      <c r="L24" s="79">
        <v>11285.81</v>
      </c>
      <c r="M24" s="79">
        <v>11285.81</v>
      </c>
      <c r="N24" s="79">
        <v>11285.81</v>
      </c>
      <c r="O24" s="79">
        <v>11285.81</v>
      </c>
      <c r="P24" s="79">
        <v>11285.81</v>
      </c>
      <c r="Q24" s="79">
        <v>11285.81</v>
      </c>
      <c r="R24" s="79">
        <v>11285.81</v>
      </c>
      <c r="S24" s="95" t="s">
        <v>302</v>
      </c>
      <c r="T24" s="73"/>
      <c r="U24" s="79">
        <v>11285.81</v>
      </c>
      <c r="V24" s="79">
        <v>11285.81</v>
      </c>
      <c r="W24" s="73"/>
      <c r="X24" s="73"/>
      <c r="Y24" s="79">
        <v>11285.81</v>
      </c>
      <c r="Z24" s="79">
        <v>11285.81</v>
      </c>
      <c r="AA24" s="73"/>
      <c r="AB24" s="73"/>
      <c r="AC24" s="79">
        <v>11285.81</v>
      </c>
      <c r="AD24" s="73"/>
      <c r="AE24" s="73"/>
      <c r="AF24" s="73"/>
      <c r="AG24" s="79">
        <v>11285.81</v>
      </c>
      <c r="AH24" s="73"/>
      <c r="AI24" s="73"/>
      <c r="AJ24" s="73"/>
      <c r="AK24" s="79">
        <v>11285.81</v>
      </c>
      <c r="AL24" s="73"/>
      <c r="AM24" s="73"/>
      <c r="AN24" s="73"/>
      <c r="AO24" s="79">
        <v>11285.81</v>
      </c>
      <c r="AP24" s="73"/>
      <c r="AQ24" s="73"/>
      <c r="AR24" s="73"/>
      <c r="AS24" s="79">
        <v>11285.81</v>
      </c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80"/>
      <c r="BF24" s="80"/>
    </row>
    <row r="25" spans="1:58" ht="30">
      <c r="A25" s="73" t="s">
        <v>303</v>
      </c>
      <c r="B25" s="74">
        <f t="shared" si="3"/>
        <v>100000</v>
      </c>
      <c r="C25" s="75" t="s">
        <v>26</v>
      </c>
      <c r="D25" s="75" t="s">
        <v>26</v>
      </c>
      <c r="E25" s="75"/>
      <c r="F25" s="77"/>
      <c r="G25" s="77" t="s">
        <v>304</v>
      </c>
      <c r="H25" s="78" t="s">
        <v>26</v>
      </c>
      <c r="I25" s="79">
        <v>25000</v>
      </c>
      <c r="J25" s="79">
        <v>25000</v>
      </c>
      <c r="K25" s="79"/>
      <c r="L25" s="79"/>
      <c r="M25" s="79">
        <v>25000</v>
      </c>
      <c r="N25" s="79">
        <v>25000</v>
      </c>
      <c r="O25" s="79"/>
      <c r="P25" s="79"/>
      <c r="Q25" s="79">
        <v>25000</v>
      </c>
      <c r="R25" s="79">
        <v>25000</v>
      </c>
      <c r="S25" s="79"/>
      <c r="T25" s="79"/>
      <c r="U25" s="79">
        <v>25000</v>
      </c>
      <c r="V25" s="79">
        <v>25000</v>
      </c>
      <c r="W25" s="73"/>
      <c r="X25" s="73"/>
      <c r="Y25" s="79">
        <v>25000</v>
      </c>
      <c r="Z25" s="73"/>
      <c r="AA25" s="73"/>
      <c r="AB25" s="73"/>
      <c r="AC25" s="79">
        <v>25000</v>
      </c>
      <c r="AD25" s="73"/>
      <c r="AE25" s="73"/>
      <c r="AF25" s="73"/>
      <c r="AG25" s="79">
        <v>25000</v>
      </c>
      <c r="AH25" s="73"/>
      <c r="AI25" s="73"/>
      <c r="AJ25" s="73"/>
      <c r="AK25" s="79">
        <v>25000</v>
      </c>
      <c r="AL25" s="73"/>
      <c r="AM25" s="73"/>
      <c r="AN25" s="73"/>
      <c r="AO25" s="79">
        <v>25000</v>
      </c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80"/>
      <c r="BF25" s="80"/>
    </row>
    <row r="26" spans="1:58" ht="30">
      <c r="A26" s="73" t="s">
        <v>305</v>
      </c>
      <c r="B26" s="74">
        <f t="shared" si="3"/>
        <v>87501.74</v>
      </c>
      <c r="C26" s="75" t="s">
        <v>154</v>
      </c>
      <c r="D26" s="75" t="s">
        <v>156</v>
      </c>
      <c r="E26" s="75">
        <v>22002879</v>
      </c>
      <c r="F26" s="77">
        <v>1807287.79</v>
      </c>
      <c r="G26" s="77">
        <v>42432.33</v>
      </c>
      <c r="H26" s="78">
        <v>525010.43999999994</v>
      </c>
      <c r="I26" s="79">
        <v>43750.87</v>
      </c>
      <c r="J26" s="79">
        <v>43750.87</v>
      </c>
      <c r="K26" s="79">
        <v>43750.87</v>
      </c>
      <c r="L26" s="79">
        <v>43750.87</v>
      </c>
      <c r="M26" s="79">
        <v>43750.87</v>
      </c>
      <c r="N26" s="79">
        <v>43750.87</v>
      </c>
      <c r="O26" s="79">
        <v>43750.87</v>
      </c>
      <c r="P26" s="79">
        <f>36838.23+2100.04+4812.6</f>
        <v>43750.87</v>
      </c>
      <c r="Q26" s="79">
        <v>43750.87</v>
      </c>
      <c r="R26" s="79">
        <v>43750.87</v>
      </c>
      <c r="S26" s="79">
        <v>43750.87</v>
      </c>
      <c r="T26" s="79">
        <f>36838.23+2100.04+4812.6</f>
        <v>43750.87</v>
      </c>
      <c r="U26" s="79">
        <v>43750.87</v>
      </c>
      <c r="V26" s="79">
        <v>43750.87</v>
      </c>
      <c r="W26" s="73"/>
      <c r="X26" s="73"/>
      <c r="Y26" s="79">
        <v>43750.87</v>
      </c>
      <c r="Z26" s="79">
        <v>43750.87</v>
      </c>
      <c r="AA26" s="73"/>
      <c r="AB26" s="73"/>
      <c r="AC26" s="79">
        <v>43750.87</v>
      </c>
      <c r="AD26" s="73"/>
      <c r="AE26" s="73"/>
      <c r="AF26" s="73"/>
      <c r="AG26" s="79">
        <v>43750.87</v>
      </c>
      <c r="AH26" s="73"/>
      <c r="AI26" s="73"/>
      <c r="AJ26" s="73"/>
      <c r="AK26" s="79">
        <v>43750.87</v>
      </c>
      <c r="AL26" s="73"/>
      <c r="AM26" s="73"/>
      <c r="AN26" s="73"/>
      <c r="AO26" s="79">
        <v>21875.43</v>
      </c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86"/>
      <c r="BF26" s="86"/>
    </row>
    <row r="27" spans="1:58" ht="15">
      <c r="A27" s="73" t="s">
        <v>157</v>
      </c>
      <c r="B27" s="74">
        <f t="shared" si="3"/>
        <v>96846.24</v>
      </c>
      <c r="C27" s="75" t="s">
        <v>161</v>
      </c>
      <c r="D27" s="76">
        <v>45352</v>
      </c>
      <c r="E27" s="75">
        <v>24000756</v>
      </c>
      <c r="F27" s="77">
        <v>1452693.52</v>
      </c>
      <c r="G27" s="77">
        <v>48423.12</v>
      </c>
      <c r="H27" s="78" t="s">
        <v>26</v>
      </c>
      <c r="I27" s="79" t="s">
        <v>306</v>
      </c>
      <c r="J27" s="79">
        <v>48423.12</v>
      </c>
      <c r="K27" s="79">
        <v>48423.12</v>
      </c>
      <c r="L27" s="79">
        <v>48423.12</v>
      </c>
      <c r="M27" s="79" t="s">
        <v>306</v>
      </c>
      <c r="N27" s="79">
        <v>48423.12</v>
      </c>
      <c r="O27" s="79">
        <v>48423.12</v>
      </c>
      <c r="P27" s="79">
        <v>48423.12</v>
      </c>
      <c r="Q27" s="79" t="s">
        <v>306</v>
      </c>
      <c r="R27" s="79">
        <v>48423.12</v>
      </c>
      <c r="S27" s="79">
        <v>48423.12</v>
      </c>
      <c r="T27" s="79">
        <f>43016.41+2324.31+3082.4</f>
        <v>48423.12</v>
      </c>
      <c r="U27" s="79" t="s">
        <v>306</v>
      </c>
      <c r="V27" s="79">
        <v>48423.12</v>
      </c>
      <c r="W27" s="73"/>
      <c r="X27" s="73"/>
      <c r="Y27" s="79" t="s">
        <v>306</v>
      </c>
      <c r="Z27" s="79">
        <v>48423.12</v>
      </c>
      <c r="AA27" s="73"/>
      <c r="AB27" s="73"/>
      <c r="AC27" s="79" t="s">
        <v>306</v>
      </c>
      <c r="AD27" s="73"/>
      <c r="AE27" s="73"/>
      <c r="AF27" s="73"/>
      <c r="AG27" s="79" t="s">
        <v>306</v>
      </c>
      <c r="AH27" s="73"/>
      <c r="AI27" s="73"/>
      <c r="AJ27" s="73"/>
      <c r="AK27" s="79" t="s">
        <v>306</v>
      </c>
      <c r="AL27" s="73"/>
      <c r="AM27" s="73"/>
      <c r="AN27" s="73"/>
      <c r="AO27" s="79" t="s">
        <v>306</v>
      </c>
      <c r="AP27" s="73"/>
      <c r="AQ27" s="73"/>
      <c r="AR27" s="73"/>
      <c r="AS27" s="79" t="s">
        <v>306</v>
      </c>
      <c r="AT27" s="73"/>
      <c r="AU27" s="73"/>
      <c r="AV27" s="73"/>
      <c r="AW27" s="79" t="s">
        <v>306</v>
      </c>
      <c r="AX27" s="73"/>
      <c r="AY27" s="73"/>
      <c r="AZ27" s="73"/>
      <c r="BA27" s="79" t="s">
        <v>306</v>
      </c>
      <c r="BB27" s="73"/>
      <c r="BC27" s="73"/>
      <c r="BD27" s="73"/>
      <c r="BE27" s="86"/>
      <c r="BF27" s="86"/>
    </row>
    <row r="28" spans="1:58" ht="15">
      <c r="A28" s="73" t="s">
        <v>165</v>
      </c>
      <c r="B28" s="74">
        <f t="shared" si="3"/>
        <v>344249.49</v>
      </c>
      <c r="C28" s="75" t="s">
        <v>166</v>
      </c>
      <c r="D28" s="75" t="s">
        <v>26</v>
      </c>
      <c r="E28" s="75">
        <v>22004174</v>
      </c>
      <c r="F28" s="77" t="s">
        <v>26</v>
      </c>
      <c r="G28" s="77">
        <v>150000</v>
      </c>
      <c r="H28" s="78" t="s">
        <v>26</v>
      </c>
      <c r="I28" s="79">
        <v>250000</v>
      </c>
      <c r="J28" s="79">
        <v>189000</v>
      </c>
      <c r="K28" s="79">
        <v>135966</v>
      </c>
      <c r="L28" s="79">
        <v>135966</v>
      </c>
      <c r="M28" s="79">
        <v>210000</v>
      </c>
      <c r="N28" s="79">
        <v>156966</v>
      </c>
      <c r="O28" s="79">
        <v>169945.16</v>
      </c>
      <c r="P28" s="79">
        <f>167927.81+2017.35</f>
        <v>169945.16</v>
      </c>
      <c r="Q28" s="79">
        <v>210000</v>
      </c>
      <c r="R28" s="79">
        <v>150000</v>
      </c>
      <c r="S28" s="79">
        <v>155805.35</v>
      </c>
      <c r="T28" s="79">
        <f>153957.09+1848.26</f>
        <v>155805.35</v>
      </c>
      <c r="U28" s="79">
        <v>210000</v>
      </c>
      <c r="V28" s="79">
        <v>150000</v>
      </c>
      <c r="W28" s="73"/>
      <c r="X28" s="73"/>
      <c r="Y28" s="79">
        <v>160000</v>
      </c>
      <c r="Z28" s="79">
        <v>160000</v>
      </c>
      <c r="AA28" s="73"/>
      <c r="AB28" s="73"/>
      <c r="AC28" s="79">
        <v>160000</v>
      </c>
      <c r="AD28" s="73"/>
      <c r="AE28" s="73"/>
      <c r="AF28" s="73"/>
      <c r="AG28" s="79">
        <v>160000</v>
      </c>
      <c r="AH28" s="73"/>
      <c r="AI28" s="73"/>
      <c r="AJ28" s="73"/>
      <c r="AK28" s="79">
        <v>160000</v>
      </c>
      <c r="AL28" s="73"/>
      <c r="AM28" s="73"/>
      <c r="AN28" s="73"/>
      <c r="AO28" s="79">
        <v>160000</v>
      </c>
      <c r="AP28" s="73"/>
      <c r="AQ28" s="73"/>
      <c r="AR28" s="73"/>
      <c r="AS28" s="79">
        <v>210000</v>
      </c>
      <c r="AT28" s="73"/>
      <c r="AU28" s="73"/>
      <c r="AV28" s="73"/>
      <c r="AW28" s="79">
        <v>210000</v>
      </c>
      <c r="AX28" s="73"/>
      <c r="AY28" s="73"/>
      <c r="AZ28" s="73"/>
      <c r="BA28" s="79">
        <v>210000</v>
      </c>
      <c r="BB28" s="73"/>
      <c r="BC28" s="73"/>
      <c r="BD28" s="73"/>
      <c r="BE28" s="80"/>
      <c r="BF28" s="80"/>
    </row>
    <row r="29" spans="1:58" ht="15">
      <c r="A29" s="73" t="s">
        <v>168</v>
      </c>
      <c r="B29" s="74">
        <f t="shared" si="3"/>
        <v>6045.2</v>
      </c>
      <c r="C29" s="75" t="s">
        <v>169</v>
      </c>
      <c r="D29" s="75" t="s">
        <v>171</v>
      </c>
      <c r="E29" s="75">
        <v>22004191</v>
      </c>
      <c r="F29" s="77">
        <v>379980</v>
      </c>
      <c r="G29" s="77">
        <v>2900</v>
      </c>
      <c r="H29" s="78" t="s">
        <v>26</v>
      </c>
      <c r="I29" s="79">
        <v>3022.6</v>
      </c>
      <c r="J29" s="79">
        <v>3022.6</v>
      </c>
      <c r="K29" s="79">
        <v>3022.6</v>
      </c>
      <c r="L29" s="79">
        <v>3022.6</v>
      </c>
      <c r="M29" s="79">
        <v>3022.6</v>
      </c>
      <c r="N29" s="79">
        <v>3022.6</v>
      </c>
      <c r="O29" s="79">
        <v>3022.6</v>
      </c>
      <c r="P29" s="79">
        <f>2877.52+145.08</f>
        <v>3022.6</v>
      </c>
      <c r="Q29" s="79">
        <v>3022.6</v>
      </c>
      <c r="R29" s="79">
        <v>3022.6</v>
      </c>
      <c r="S29" s="79">
        <v>3022.6</v>
      </c>
      <c r="T29" s="79">
        <f>145.08+2877.52</f>
        <v>3022.6</v>
      </c>
      <c r="U29" s="79">
        <v>3022.6</v>
      </c>
      <c r="V29" s="79">
        <v>3022.6</v>
      </c>
      <c r="W29" s="73"/>
      <c r="X29" s="73"/>
      <c r="Y29" s="79">
        <v>3022.6</v>
      </c>
      <c r="Z29" s="79">
        <v>3022.6</v>
      </c>
      <c r="AA29" s="73"/>
      <c r="AB29" s="73"/>
      <c r="AC29" s="79">
        <v>3022.6</v>
      </c>
      <c r="AD29" s="73"/>
      <c r="AE29" s="73"/>
      <c r="AF29" s="73"/>
      <c r="AG29" s="79">
        <v>3022.6</v>
      </c>
      <c r="AH29" s="73"/>
      <c r="AI29" s="73"/>
      <c r="AJ29" s="73"/>
      <c r="AK29" s="79">
        <v>3022.6</v>
      </c>
      <c r="AL29" s="73"/>
      <c r="AM29" s="73"/>
      <c r="AN29" s="73"/>
      <c r="AO29" s="79">
        <v>3022.6</v>
      </c>
      <c r="AP29" s="73"/>
      <c r="AQ29" s="73"/>
      <c r="AR29" s="73"/>
      <c r="AS29" s="79">
        <v>3022.6</v>
      </c>
      <c r="AT29" s="73"/>
      <c r="AU29" s="73"/>
      <c r="AV29" s="73"/>
      <c r="AW29" s="79">
        <v>3022.6</v>
      </c>
      <c r="AX29" s="73"/>
      <c r="AY29" s="73"/>
      <c r="AZ29" s="73"/>
      <c r="BA29" s="79">
        <v>3022.6</v>
      </c>
      <c r="BB29" s="73"/>
      <c r="BC29" s="73"/>
      <c r="BD29" s="73"/>
      <c r="BE29" s="86"/>
      <c r="BF29" s="86"/>
    </row>
    <row r="30" spans="1:58">
      <c r="A30" s="73" t="s">
        <v>173</v>
      </c>
      <c r="B30" s="74">
        <f t="shared" si="3"/>
        <v>490119.42000000004</v>
      </c>
      <c r="C30" s="75" t="s">
        <v>174</v>
      </c>
      <c r="D30" s="75" t="s">
        <v>176</v>
      </c>
      <c r="E30" s="75">
        <v>23004044</v>
      </c>
      <c r="F30" s="77">
        <v>2763543.63</v>
      </c>
      <c r="G30" s="77" t="s">
        <v>26</v>
      </c>
      <c r="H30" s="78" t="s">
        <v>26</v>
      </c>
      <c r="I30" s="83" t="s">
        <v>307</v>
      </c>
      <c r="J30" s="79">
        <v>396416.18</v>
      </c>
      <c r="K30" s="79">
        <v>228360.82</v>
      </c>
      <c r="L30" s="79">
        <f>216828.6+8791.89+2740.33</f>
        <v>228360.81999999998</v>
      </c>
      <c r="M30" s="83" t="s">
        <v>308</v>
      </c>
      <c r="N30" s="79">
        <v>172479.08</v>
      </c>
      <c r="O30" s="73"/>
      <c r="P30" s="73"/>
      <c r="Q30" s="79">
        <v>149584.98000000001</v>
      </c>
      <c r="R30" s="79">
        <v>149584.98000000001</v>
      </c>
      <c r="S30" s="79"/>
      <c r="T30" s="79"/>
      <c r="U30" s="79">
        <v>181430.01</v>
      </c>
      <c r="V30" s="91">
        <v>0</v>
      </c>
      <c r="W30" s="73"/>
      <c r="X30" s="73"/>
      <c r="Y30" s="91">
        <v>181430.01</v>
      </c>
      <c r="Z30" s="73"/>
      <c r="AA30" s="73"/>
      <c r="AB30" s="73"/>
      <c r="AC30" s="91">
        <v>141659.67000000001</v>
      </c>
      <c r="AD30" s="73"/>
      <c r="AE30" s="73"/>
      <c r="AF30" s="73"/>
      <c r="AG30" s="91">
        <v>117898.52</v>
      </c>
      <c r="AH30" s="73"/>
      <c r="AI30" s="73"/>
      <c r="AJ30" s="73"/>
      <c r="AK30" s="91">
        <v>117898.52</v>
      </c>
      <c r="AL30" s="73"/>
      <c r="AM30" s="73"/>
      <c r="AN30" s="73"/>
      <c r="AO30" s="79">
        <v>115882.5</v>
      </c>
      <c r="AP30" s="96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80"/>
      <c r="BF30" s="80"/>
    </row>
    <row r="31" spans="1:58" ht="15">
      <c r="A31" s="73" t="s">
        <v>178</v>
      </c>
      <c r="B31" s="74">
        <f t="shared" si="3"/>
        <v>1.4551915228366852E-11</v>
      </c>
      <c r="C31" s="75" t="s">
        <v>179</v>
      </c>
      <c r="D31" s="76">
        <v>45292</v>
      </c>
      <c r="E31" s="75">
        <v>24000015</v>
      </c>
      <c r="F31" s="77">
        <v>107230.8</v>
      </c>
      <c r="G31" s="77" t="s">
        <v>26</v>
      </c>
      <c r="H31" s="78"/>
      <c r="I31" s="79">
        <v>107230.8</v>
      </c>
      <c r="J31" s="79">
        <v>107230.8</v>
      </c>
      <c r="K31" s="79">
        <v>107230.8</v>
      </c>
      <c r="L31" s="79">
        <f>104657.26+2573.54</f>
        <v>107230.79999999999</v>
      </c>
      <c r="M31" s="73" t="s">
        <v>26</v>
      </c>
      <c r="N31" s="79">
        <v>0</v>
      </c>
      <c r="O31" s="73" t="s">
        <v>26</v>
      </c>
      <c r="P31" s="79">
        <v>0</v>
      </c>
      <c r="Q31" s="73" t="s">
        <v>26</v>
      </c>
      <c r="R31" s="79">
        <v>0</v>
      </c>
      <c r="S31" s="73" t="s">
        <v>26</v>
      </c>
      <c r="T31" s="79">
        <v>0</v>
      </c>
      <c r="U31" s="73" t="s">
        <v>26</v>
      </c>
      <c r="V31" s="79">
        <v>0</v>
      </c>
      <c r="W31" s="73" t="s">
        <v>26</v>
      </c>
      <c r="X31" s="79">
        <v>0</v>
      </c>
      <c r="Y31" s="73" t="s">
        <v>26</v>
      </c>
      <c r="Z31" s="79">
        <v>0</v>
      </c>
      <c r="AA31" s="73" t="s">
        <v>26</v>
      </c>
      <c r="AB31" s="79">
        <v>0</v>
      </c>
      <c r="AC31" s="73" t="s">
        <v>26</v>
      </c>
      <c r="AD31" s="79">
        <v>0</v>
      </c>
      <c r="AE31" s="73" t="s">
        <v>26</v>
      </c>
      <c r="AF31" s="79">
        <v>0</v>
      </c>
      <c r="AG31" s="73" t="s">
        <v>26</v>
      </c>
      <c r="AH31" s="79">
        <v>0</v>
      </c>
      <c r="AI31" s="73" t="s">
        <v>26</v>
      </c>
      <c r="AJ31" s="79">
        <v>0</v>
      </c>
      <c r="AK31" s="73" t="s">
        <v>26</v>
      </c>
      <c r="AL31" s="79">
        <v>0</v>
      </c>
      <c r="AM31" s="73" t="s">
        <v>26</v>
      </c>
      <c r="AN31" s="79">
        <v>0</v>
      </c>
      <c r="AO31" s="73" t="s">
        <v>26</v>
      </c>
      <c r="AP31" s="79">
        <v>0</v>
      </c>
      <c r="AQ31" s="73" t="s">
        <v>26</v>
      </c>
      <c r="AR31" s="79">
        <v>0</v>
      </c>
      <c r="AS31" s="73" t="s">
        <v>26</v>
      </c>
      <c r="AT31" s="79">
        <v>0</v>
      </c>
      <c r="AU31" s="73" t="s">
        <v>26</v>
      </c>
      <c r="AV31" s="79">
        <v>0</v>
      </c>
      <c r="AW31" s="73" t="s">
        <v>26</v>
      </c>
      <c r="AX31" s="79">
        <v>0</v>
      </c>
      <c r="AY31" s="73" t="s">
        <v>26</v>
      </c>
      <c r="AZ31" s="79">
        <v>0</v>
      </c>
      <c r="BA31" s="73" t="s">
        <v>26</v>
      </c>
      <c r="BB31" s="79">
        <v>0</v>
      </c>
      <c r="BC31" s="73" t="s">
        <v>26</v>
      </c>
      <c r="BD31" s="79" t="s">
        <v>309</v>
      </c>
      <c r="BE31" s="73"/>
      <c r="BF31" s="86"/>
    </row>
    <row r="32" spans="1:58" ht="15">
      <c r="A32" s="73" t="s">
        <v>182</v>
      </c>
      <c r="B32" s="74">
        <f t="shared" si="3"/>
        <v>0</v>
      </c>
      <c r="C32" s="75" t="s">
        <v>183</v>
      </c>
      <c r="D32" s="84">
        <v>44470</v>
      </c>
      <c r="E32" s="75">
        <v>21001243</v>
      </c>
      <c r="F32" s="77">
        <v>69600</v>
      </c>
      <c r="G32" s="77" t="s">
        <v>26</v>
      </c>
      <c r="H32" s="78">
        <v>17400</v>
      </c>
      <c r="I32" s="73" t="s">
        <v>26</v>
      </c>
      <c r="J32" s="79">
        <v>0</v>
      </c>
      <c r="K32" s="73" t="s">
        <v>26</v>
      </c>
      <c r="L32" s="79">
        <v>0</v>
      </c>
      <c r="M32" s="73" t="s">
        <v>26</v>
      </c>
      <c r="N32" s="79">
        <v>0</v>
      </c>
      <c r="O32" s="73" t="s">
        <v>26</v>
      </c>
      <c r="P32" s="79">
        <v>0</v>
      </c>
      <c r="Q32" s="73" t="s">
        <v>26</v>
      </c>
      <c r="R32" s="79">
        <v>0</v>
      </c>
      <c r="S32" s="73" t="s">
        <v>26</v>
      </c>
      <c r="T32" s="79">
        <v>0</v>
      </c>
      <c r="U32" s="73" t="s">
        <v>26</v>
      </c>
      <c r="V32" s="79">
        <v>0</v>
      </c>
      <c r="W32" s="73" t="s">
        <v>26</v>
      </c>
      <c r="X32" s="79">
        <v>0</v>
      </c>
      <c r="Y32" s="73" t="s">
        <v>26</v>
      </c>
      <c r="Z32" s="79">
        <v>0</v>
      </c>
      <c r="AA32" s="73" t="s">
        <v>26</v>
      </c>
      <c r="AB32" s="79">
        <v>0</v>
      </c>
      <c r="AC32" s="73" t="s">
        <v>26</v>
      </c>
      <c r="AD32" s="79">
        <v>0</v>
      </c>
      <c r="AE32" s="73" t="s">
        <v>26</v>
      </c>
      <c r="AF32" s="79">
        <v>0</v>
      </c>
      <c r="AG32" s="73" t="s">
        <v>26</v>
      </c>
      <c r="AH32" s="79">
        <v>0</v>
      </c>
      <c r="AI32" s="73" t="s">
        <v>26</v>
      </c>
      <c r="AJ32" s="79">
        <v>0</v>
      </c>
      <c r="AK32" s="73"/>
      <c r="AL32" s="73"/>
      <c r="AM32" s="73"/>
      <c r="AN32" s="73"/>
      <c r="AO32" s="73" t="s">
        <v>26</v>
      </c>
      <c r="AP32" s="79">
        <v>0</v>
      </c>
      <c r="AQ32" s="73" t="s">
        <v>26</v>
      </c>
      <c r="AR32" s="79">
        <v>0</v>
      </c>
      <c r="AS32" s="73" t="s">
        <v>26</v>
      </c>
      <c r="AT32" s="79">
        <v>0</v>
      </c>
      <c r="AU32" s="73" t="s">
        <v>26</v>
      </c>
      <c r="AV32" s="79">
        <v>0</v>
      </c>
      <c r="AW32" s="73" t="s">
        <v>26</v>
      </c>
      <c r="AX32" s="79">
        <v>0</v>
      </c>
      <c r="AY32" s="73" t="s">
        <v>26</v>
      </c>
      <c r="AZ32" s="79">
        <v>0</v>
      </c>
      <c r="BA32" s="73" t="s">
        <v>26</v>
      </c>
      <c r="BB32" s="79">
        <v>0</v>
      </c>
      <c r="BC32" s="73" t="s">
        <v>26</v>
      </c>
      <c r="BD32" s="79">
        <v>0</v>
      </c>
      <c r="BE32" s="86"/>
      <c r="BF32" s="79"/>
    </row>
    <row r="33" spans="1:58" ht="15">
      <c r="A33" s="73" t="s">
        <v>186</v>
      </c>
      <c r="B33" s="74">
        <f t="shared" si="3"/>
        <v>27781.649999999998</v>
      </c>
      <c r="C33" s="75" t="s">
        <v>187</v>
      </c>
      <c r="D33" s="76">
        <v>45413</v>
      </c>
      <c r="E33" s="75">
        <v>24034893</v>
      </c>
      <c r="F33" s="77">
        <v>675124.3</v>
      </c>
      <c r="G33" s="77" t="s">
        <v>26</v>
      </c>
      <c r="H33" s="78" t="s">
        <v>26</v>
      </c>
      <c r="I33" s="83" t="s">
        <v>310</v>
      </c>
      <c r="J33" s="79">
        <v>9260.5499999999993</v>
      </c>
      <c r="K33" s="79">
        <v>9260.5499999999993</v>
      </c>
      <c r="L33" s="79">
        <v>9260.5499999999993</v>
      </c>
      <c r="M33" s="83" t="s">
        <v>310</v>
      </c>
      <c r="N33" s="79">
        <v>9260.5499999999993</v>
      </c>
      <c r="O33" s="79">
        <v>9260.5499999999993</v>
      </c>
      <c r="P33" s="79">
        <f>8816.04+444.51</f>
        <v>9260.5500000000011</v>
      </c>
      <c r="Q33" s="83" t="s">
        <v>310</v>
      </c>
      <c r="R33" s="79">
        <v>9260.5499999999993</v>
      </c>
      <c r="S33" s="79"/>
      <c r="T33" s="79"/>
      <c r="U33" s="83" t="s">
        <v>310</v>
      </c>
      <c r="V33" s="83" t="s">
        <v>310</v>
      </c>
      <c r="W33" s="73"/>
      <c r="X33" s="73"/>
      <c r="Y33" s="83" t="s">
        <v>310</v>
      </c>
      <c r="Z33" s="79">
        <v>9260.5499999999993</v>
      </c>
      <c r="AA33" s="73"/>
      <c r="AB33" s="73"/>
      <c r="AC33" s="83" t="s">
        <v>310</v>
      </c>
      <c r="AD33" s="73"/>
      <c r="AE33" s="73"/>
      <c r="AF33" s="73"/>
      <c r="AG33" s="83" t="s">
        <v>310</v>
      </c>
      <c r="AH33" s="73"/>
      <c r="AI33" s="73"/>
      <c r="AJ33" s="73"/>
      <c r="AK33" s="83" t="s">
        <v>310</v>
      </c>
      <c r="AL33" s="73"/>
      <c r="AM33" s="73"/>
      <c r="AN33" s="73"/>
      <c r="AO33" s="83" t="s">
        <v>310</v>
      </c>
      <c r="AP33" s="73"/>
      <c r="AQ33" s="73"/>
      <c r="AR33" s="73"/>
      <c r="AS33" s="83" t="s">
        <v>310</v>
      </c>
      <c r="AT33" s="73"/>
      <c r="AU33" s="73"/>
      <c r="AV33" s="73"/>
      <c r="AW33" s="83" t="s">
        <v>310</v>
      </c>
      <c r="AX33" s="73"/>
      <c r="AY33" s="73"/>
      <c r="AZ33" s="73"/>
      <c r="BA33" s="83" t="s">
        <v>310</v>
      </c>
      <c r="BB33" s="73"/>
      <c r="BC33" s="73"/>
      <c r="BD33" s="73"/>
      <c r="BE33" s="80"/>
      <c r="BF33" s="80"/>
    </row>
    <row r="34" spans="1:58" ht="15">
      <c r="A34" s="73" t="s">
        <v>192</v>
      </c>
      <c r="B34" s="74">
        <f t="shared" si="3"/>
        <v>35274.700000000004</v>
      </c>
      <c r="C34" s="75" t="s">
        <v>193</v>
      </c>
      <c r="D34" s="76">
        <v>45108</v>
      </c>
      <c r="E34" s="75">
        <v>23001096</v>
      </c>
      <c r="F34" s="77">
        <v>302146.8</v>
      </c>
      <c r="G34" s="77">
        <v>25178.799999999999</v>
      </c>
      <c r="H34" s="78" t="s">
        <v>26</v>
      </c>
      <c r="I34" s="79">
        <v>17637.150000000001</v>
      </c>
      <c r="J34" s="79">
        <v>17637.150000000001</v>
      </c>
      <c r="K34" s="79">
        <v>17328.95</v>
      </c>
      <c r="L34" s="79">
        <f>16497.16+831.79</f>
        <v>17328.95</v>
      </c>
      <c r="M34" s="79">
        <v>17637.150000000001</v>
      </c>
      <c r="N34" s="79">
        <v>17637.150000000001</v>
      </c>
      <c r="O34" s="79">
        <v>17328.95</v>
      </c>
      <c r="P34" s="79">
        <f>16497.16+831.79</f>
        <v>17328.95</v>
      </c>
      <c r="Q34" s="79">
        <v>17637.150000000001</v>
      </c>
      <c r="R34" s="79">
        <v>16896.57</v>
      </c>
      <c r="S34" s="79">
        <v>17512.97</v>
      </c>
      <c r="T34" s="79">
        <f>16671.97+840.6</f>
        <v>17512.57</v>
      </c>
      <c r="U34" s="79">
        <v>17637.150000000001</v>
      </c>
      <c r="V34" s="79">
        <v>17637.150000000001</v>
      </c>
      <c r="W34" s="73"/>
      <c r="X34" s="73"/>
      <c r="Y34" s="79">
        <v>17637.150000000001</v>
      </c>
      <c r="Z34" s="79">
        <v>17637.150000000001</v>
      </c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86"/>
      <c r="BF34" s="86"/>
    </row>
    <row r="35" spans="1:58" ht="15">
      <c r="A35" s="73" t="s">
        <v>200</v>
      </c>
      <c r="B35" s="74">
        <f t="shared" si="3"/>
        <v>518136.32000000001</v>
      </c>
      <c r="C35" s="75" t="s">
        <v>201</v>
      </c>
      <c r="D35" s="75" t="s">
        <v>203</v>
      </c>
      <c r="E35" s="75">
        <v>23003555</v>
      </c>
      <c r="F35" s="77">
        <v>1402567.2</v>
      </c>
      <c r="G35" s="77">
        <v>116880.6</v>
      </c>
      <c r="H35" s="78" t="s">
        <v>26</v>
      </c>
      <c r="I35" s="79">
        <v>129534.08</v>
      </c>
      <c r="J35" s="79">
        <v>129534.08</v>
      </c>
      <c r="K35" s="79">
        <v>129534.08</v>
      </c>
      <c r="L35" s="79">
        <f>118782.75+4533.69+6217.64</f>
        <v>129534.08</v>
      </c>
      <c r="M35" s="79">
        <v>129534.08</v>
      </c>
      <c r="N35" s="79">
        <v>129534.08</v>
      </c>
      <c r="O35" s="79"/>
      <c r="P35" s="79"/>
      <c r="Q35" s="79">
        <v>129534.08</v>
      </c>
      <c r="R35" s="79">
        <v>129534.08</v>
      </c>
      <c r="S35" s="79"/>
      <c r="T35" s="79"/>
      <c r="U35" s="79">
        <v>129534.08</v>
      </c>
      <c r="V35" s="79">
        <v>129534.08</v>
      </c>
      <c r="W35" s="73"/>
      <c r="X35" s="73"/>
      <c r="Y35" s="79">
        <v>129534.08</v>
      </c>
      <c r="Z35" s="79">
        <v>129534.08</v>
      </c>
      <c r="AA35" s="73"/>
      <c r="AB35" s="73"/>
      <c r="AC35" s="79">
        <v>129534.08</v>
      </c>
      <c r="AD35" s="73"/>
      <c r="AE35" s="73"/>
      <c r="AF35" s="73"/>
      <c r="AG35" s="79">
        <v>129534.08</v>
      </c>
      <c r="AH35" s="73"/>
      <c r="AI35" s="73"/>
      <c r="AJ35" s="73"/>
      <c r="AK35" s="79">
        <v>129534.08</v>
      </c>
      <c r="AL35" s="73"/>
      <c r="AM35" s="73"/>
      <c r="AN35" s="73"/>
      <c r="AO35" s="79">
        <v>129534.08</v>
      </c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92"/>
      <c r="BF35" s="92"/>
    </row>
    <row r="36" spans="1:58" ht="30">
      <c r="A36" s="73" t="s">
        <v>311</v>
      </c>
      <c r="B36" s="74">
        <f t="shared" si="3"/>
        <v>0</v>
      </c>
      <c r="C36" s="75" t="s">
        <v>212</v>
      </c>
      <c r="D36" s="75" t="s">
        <v>214</v>
      </c>
      <c r="E36" s="75"/>
      <c r="F36" s="77">
        <v>1176000</v>
      </c>
      <c r="G36" s="77" t="s">
        <v>26</v>
      </c>
      <c r="H36" s="78" t="s">
        <v>26</v>
      </c>
      <c r="I36" s="79" t="s">
        <v>26</v>
      </c>
      <c r="J36" s="79">
        <v>0</v>
      </c>
      <c r="K36" s="79" t="s">
        <v>26</v>
      </c>
      <c r="L36" s="79">
        <v>0</v>
      </c>
      <c r="M36" s="73" t="s">
        <v>26</v>
      </c>
      <c r="N36" s="79">
        <v>76000</v>
      </c>
      <c r="O36" s="79" t="s">
        <v>26</v>
      </c>
      <c r="P36" s="79">
        <v>0</v>
      </c>
      <c r="Q36" s="73" t="s">
        <v>26</v>
      </c>
      <c r="R36" s="79">
        <v>-76000</v>
      </c>
      <c r="S36" s="79" t="s">
        <v>26</v>
      </c>
      <c r="T36" s="79">
        <v>0</v>
      </c>
      <c r="U36" s="73" t="s">
        <v>26</v>
      </c>
      <c r="V36" s="79">
        <v>0</v>
      </c>
      <c r="W36" s="79" t="s">
        <v>26</v>
      </c>
      <c r="X36" s="79">
        <v>0</v>
      </c>
      <c r="Y36" s="73" t="s">
        <v>26</v>
      </c>
      <c r="Z36" s="79">
        <v>0</v>
      </c>
      <c r="AA36" s="79" t="s">
        <v>26</v>
      </c>
      <c r="AB36" s="79">
        <v>0</v>
      </c>
      <c r="AC36" s="73" t="s">
        <v>26</v>
      </c>
      <c r="AD36" s="79">
        <v>0</v>
      </c>
      <c r="AE36" s="79" t="s">
        <v>26</v>
      </c>
      <c r="AF36" s="79">
        <v>0</v>
      </c>
      <c r="AG36" s="73" t="s">
        <v>26</v>
      </c>
      <c r="AH36" s="79">
        <v>0</v>
      </c>
      <c r="AI36" s="79" t="s">
        <v>26</v>
      </c>
      <c r="AJ36" s="79">
        <v>0</v>
      </c>
      <c r="AK36" s="73" t="s">
        <v>26</v>
      </c>
      <c r="AL36" s="79">
        <v>0</v>
      </c>
      <c r="AM36" s="73" t="s">
        <v>26</v>
      </c>
      <c r="AN36" s="79">
        <v>0</v>
      </c>
      <c r="AO36" s="73" t="s">
        <v>26</v>
      </c>
      <c r="AP36" s="79">
        <v>0</v>
      </c>
      <c r="AQ36" s="79" t="s">
        <v>26</v>
      </c>
      <c r="AR36" s="79">
        <v>0</v>
      </c>
      <c r="AS36" s="73" t="s">
        <v>26</v>
      </c>
      <c r="AT36" s="79">
        <v>0</v>
      </c>
      <c r="AU36" s="79" t="s">
        <v>26</v>
      </c>
      <c r="AV36" s="79">
        <v>0</v>
      </c>
      <c r="AW36" s="73" t="s">
        <v>26</v>
      </c>
      <c r="AX36" s="79">
        <v>0</v>
      </c>
      <c r="AY36" s="79" t="s">
        <v>26</v>
      </c>
      <c r="AZ36" s="79">
        <v>0</v>
      </c>
      <c r="BA36" s="73" t="s">
        <v>26</v>
      </c>
      <c r="BB36" s="79">
        <v>0</v>
      </c>
      <c r="BC36" s="79" t="s">
        <v>26</v>
      </c>
      <c r="BD36" s="79">
        <v>0</v>
      </c>
      <c r="BE36" s="86"/>
      <c r="BF36" s="86"/>
    </row>
    <row r="37" spans="1:58" ht="30" hidden="1">
      <c r="A37" s="73" t="s">
        <v>311</v>
      </c>
      <c r="B37" s="74">
        <f t="shared" si="3"/>
        <v>0</v>
      </c>
      <c r="C37" s="75" t="s">
        <v>26</v>
      </c>
      <c r="D37" s="75" t="s">
        <v>26</v>
      </c>
      <c r="E37" s="75"/>
      <c r="F37" s="77" t="s">
        <v>26</v>
      </c>
      <c r="G37" s="77" t="s">
        <v>26</v>
      </c>
      <c r="H37" s="78"/>
      <c r="I37" s="79" t="s">
        <v>26</v>
      </c>
      <c r="J37" s="79">
        <v>0</v>
      </c>
      <c r="K37" s="97"/>
      <c r="L37" s="97"/>
      <c r="M37" s="73" t="s">
        <v>26</v>
      </c>
      <c r="N37" s="73"/>
      <c r="O37" s="73"/>
      <c r="P37" s="73"/>
      <c r="Q37" s="73" t="s">
        <v>26</v>
      </c>
      <c r="R37" s="73"/>
      <c r="S37" s="73"/>
      <c r="T37" s="73"/>
      <c r="U37" s="73" t="s">
        <v>26</v>
      </c>
      <c r="V37" s="73"/>
      <c r="W37" s="73"/>
      <c r="X37" s="73"/>
      <c r="Y37" s="73" t="s">
        <v>26</v>
      </c>
      <c r="Z37" s="73"/>
      <c r="AA37" s="73"/>
      <c r="AB37" s="73"/>
      <c r="AC37" s="73" t="s">
        <v>26</v>
      </c>
      <c r="AD37" s="73"/>
      <c r="AE37" s="73"/>
      <c r="AF37" s="73"/>
      <c r="AG37" s="73" t="s">
        <v>26</v>
      </c>
      <c r="AH37" s="73"/>
      <c r="AI37" s="73"/>
      <c r="AJ37" s="73"/>
      <c r="AK37" s="73" t="s">
        <v>26</v>
      </c>
      <c r="AL37" s="73"/>
      <c r="AM37" s="73"/>
      <c r="AN37" s="73"/>
      <c r="AO37" s="73" t="s">
        <v>26</v>
      </c>
      <c r="AP37" s="73"/>
      <c r="AQ37" s="73"/>
      <c r="AR37" s="73"/>
      <c r="AS37" s="73" t="s">
        <v>26</v>
      </c>
      <c r="AT37" s="73"/>
      <c r="AU37" s="73"/>
      <c r="AV37" s="73"/>
      <c r="AW37" s="73" t="s">
        <v>26</v>
      </c>
      <c r="AX37" s="73"/>
      <c r="AY37" s="73"/>
      <c r="AZ37" s="73"/>
      <c r="BA37" s="73" t="s">
        <v>26</v>
      </c>
      <c r="BB37" s="73"/>
      <c r="BC37" s="73"/>
      <c r="BD37" s="73"/>
      <c r="BE37" s="80"/>
      <c r="BF37" s="80"/>
    </row>
    <row r="38" spans="1:58" ht="15">
      <c r="A38" s="73" t="s">
        <v>216</v>
      </c>
      <c r="B38" s="74">
        <f t="shared" si="3"/>
        <v>33770.089999999997</v>
      </c>
      <c r="C38" s="75" t="s">
        <v>217</v>
      </c>
      <c r="D38" s="76">
        <v>44927</v>
      </c>
      <c r="E38" s="75">
        <v>23000051</v>
      </c>
      <c r="F38" s="77">
        <v>1026818.5</v>
      </c>
      <c r="G38" s="77">
        <v>20000</v>
      </c>
      <c r="H38" s="78" t="s">
        <v>26</v>
      </c>
      <c r="I38" s="79">
        <v>20000</v>
      </c>
      <c r="J38" s="79">
        <v>18098</v>
      </c>
      <c r="K38" s="79">
        <f t="shared" ref="K38:L38" si="4">9022.53+11177.73</f>
        <v>20200.260000000002</v>
      </c>
      <c r="L38" s="79">
        <f t="shared" si="4"/>
        <v>20200.260000000002</v>
      </c>
      <c r="M38" s="79">
        <v>20000</v>
      </c>
      <c r="N38" s="79">
        <v>18098</v>
      </c>
      <c r="O38" s="79">
        <f t="shared" ref="O38:P38" si="5">10709.03+9226.36</f>
        <v>19935.39</v>
      </c>
      <c r="P38" s="79">
        <f t="shared" si="5"/>
        <v>19935.39</v>
      </c>
      <c r="Q38" s="79">
        <v>20000</v>
      </c>
      <c r="R38" s="79">
        <v>20000</v>
      </c>
      <c r="S38" s="79">
        <f t="shared" ref="S38:T38" si="6">11145.13+11145.13</f>
        <v>22290.26</v>
      </c>
      <c r="T38" s="79">
        <f t="shared" si="6"/>
        <v>22290.26</v>
      </c>
      <c r="U38" s="79">
        <v>20000</v>
      </c>
      <c r="V38" s="79">
        <v>20000</v>
      </c>
      <c r="W38" s="73"/>
      <c r="X38" s="73"/>
      <c r="Y38" s="79">
        <v>20000</v>
      </c>
      <c r="Z38" s="79">
        <v>20000</v>
      </c>
      <c r="AA38" s="73"/>
      <c r="AB38" s="73"/>
      <c r="AC38" s="79">
        <v>20000</v>
      </c>
      <c r="AD38" s="73"/>
      <c r="AE38" s="73"/>
      <c r="AF38" s="73"/>
      <c r="AG38" s="79">
        <v>20000</v>
      </c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86"/>
      <c r="BF38" s="86"/>
    </row>
    <row r="39" spans="1:58" ht="15">
      <c r="A39" s="73" t="s">
        <v>221</v>
      </c>
      <c r="B39" s="74">
        <f t="shared" si="3"/>
        <v>8474.7999999999993</v>
      </c>
      <c r="C39" s="75" t="s">
        <v>222</v>
      </c>
      <c r="D39" s="75" t="s">
        <v>224</v>
      </c>
      <c r="E39" s="75">
        <v>23003142</v>
      </c>
      <c r="F39" s="77">
        <v>106000</v>
      </c>
      <c r="G39" s="77">
        <v>4055</v>
      </c>
      <c r="H39" s="78" t="s">
        <v>26</v>
      </c>
      <c r="I39" s="79">
        <v>4237.3999999999996</v>
      </c>
      <c r="J39" s="79">
        <v>4237.3999999999996</v>
      </c>
      <c r="K39" s="79">
        <v>4237.3999999999996</v>
      </c>
      <c r="L39" s="79">
        <v>4237.3999999999996</v>
      </c>
      <c r="M39" s="79">
        <v>4237.3999999999996</v>
      </c>
      <c r="N39" s="79">
        <v>4237.3999999999996</v>
      </c>
      <c r="O39" s="79">
        <v>4237.3999999999996</v>
      </c>
      <c r="P39" s="79">
        <v>4237.3999999999996</v>
      </c>
      <c r="Q39" s="79">
        <v>4237.3999999999996</v>
      </c>
      <c r="R39" s="79">
        <v>4237.3999999999996</v>
      </c>
      <c r="S39" s="79">
        <v>4237.3999999999996</v>
      </c>
      <c r="T39" s="79">
        <v>4237.3999999999996</v>
      </c>
      <c r="U39" s="79">
        <v>4237.3999999999996</v>
      </c>
      <c r="V39" s="79">
        <v>4237.3999999999996</v>
      </c>
      <c r="W39" s="73"/>
      <c r="X39" s="73"/>
      <c r="Y39" s="79">
        <v>4237.3999999999996</v>
      </c>
      <c r="Z39" s="79">
        <v>4237.3999999999996</v>
      </c>
      <c r="AA39" s="73"/>
      <c r="AB39" s="73"/>
      <c r="AC39" s="79">
        <v>4237.3999999999996</v>
      </c>
      <c r="AD39" s="73"/>
      <c r="AE39" s="73"/>
      <c r="AF39" s="73"/>
      <c r="AG39" s="79">
        <v>4237.3999999999996</v>
      </c>
      <c r="AH39" s="73"/>
      <c r="AI39" s="73"/>
      <c r="AJ39" s="73"/>
      <c r="AK39" s="79">
        <v>4237.3999999999996</v>
      </c>
      <c r="AL39" s="73"/>
      <c r="AM39" s="73"/>
      <c r="AN39" s="73"/>
      <c r="AO39" s="79">
        <v>3672.41</v>
      </c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80"/>
      <c r="BF39" s="80"/>
    </row>
    <row r="40" spans="1:58" ht="30">
      <c r="A40" s="73" t="s">
        <v>226</v>
      </c>
      <c r="B40" s="74">
        <f t="shared" si="3"/>
        <v>49736.090000000004</v>
      </c>
      <c r="C40" s="75" t="s">
        <v>230</v>
      </c>
      <c r="D40" s="76">
        <v>45383</v>
      </c>
      <c r="E40" s="75">
        <v>24035268</v>
      </c>
      <c r="F40" s="77">
        <v>576000</v>
      </c>
      <c r="G40" s="77">
        <v>48000</v>
      </c>
      <c r="H40" s="78" t="s">
        <v>26</v>
      </c>
      <c r="I40" s="79">
        <v>70529.05</v>
      </c>
      <c r="J40" s="79">
        <v>70529.05</v>
      </c>
      <c r="K40" s="79" t="s">
        <v>26</v>
      </c>
      <c r="L40" s="79">
        <v>0</v>
      </c>
      <c r="M40" s="79">
        <v>70529.05</v>
      </c>
      <c r="N40" s="79">
        <v>0</v>
      </c>
      <c r="O40" s="79">
        <v>13212.89</v>
      </c>
      <c r="P40" s="79">
        <v>13212.89</v>
      </c>
      <c r="Q40" s="79">
        <v>70529.05</v>
      </c>
      <c r="R40" s="79">
        <v>0</v>
      </c>
      <c r="S40" s="79">
        <v>7580.07</v>
      </c>
      <c r="T40" s="79">
        <v>7580.07</v>
      </c>
      <c r="U40" s="79">
        <v>70529.05</v>
      </c>
      <c r="V40" s="79">
        <v>0</v>
      </c>
      <c r="W40" s="79">
        <v>32215.439999999999</v>
      </c>
      <c r="X40" s="79"/>
      <c r="Y40" s="79" t="s">
        <v>312</v>
      </c>
      <c r="Z40" s="79">
        <v>0</v>
      </c>
      <c r="AA40" s="73"/>
      <c r="AB40" s="73"/>
      <c r="AC40" s="79">
        <v>48000</v>
      </c>
      <c r="AD40" s="73"/>
      <c r="AE40" s="73"/>
      <c r="AF40" s="73"/>
      <c r="AG40" s="79">
        <v>48000</v>
      </c>
      <c r="AH40" s="73"/>
      <c r="AI40" s="73"/>
      <c r="AJ40" s="73"/>
      <c r="AK40" s="79">
        <v>48000</v>
      </c>
      <c r="AL40" s="73"/>
      <c r="AM40" s="73"/>
      <c r="AN40" s="73"/>
      <c r="AO40" s="79">
        <v>48000</v>
      </c>
      <c r="AP40" s="73"/>
      <c r="AQ40" s="73"/>
      <c r="AR40" s="73"/>
      <c r="AS40" s="79">
        <v>48000</v>
      </c>
      <c r="AT40" s="73"/>
      <c r="AU40" s="73"/>
      <c r="AV40" s="73"/>
      <c r="AW40" s="79">
        <v>48000</v>
      </c>
      <c r="AX40" s="73"/>
      <c r="AY40" s="73"/>
      <c r="AZ40" s="73"/>
      <c r="BA40" s="79">
        <v>48000</v>
      </c>
      <c r="BB40" s="73"/>
      <c r="BC40" s="73"/>
      <c r="BD40" s="73"/>
      <c r="BE40" s="80"/>
      <c r="BF40" s="80"/>
    </row>
    <row r="41" spans="1:58" ht="30">
      <c r="A41" s="73" t="s">
        <v>313</v>
      </c>
      <c r="B41" s="74">
        <f t="shared" si="3"/>
        <v>506810.08999999997</v>
      </c>
      <c r="C41" s="75" t="s">
        <v>232</v>
      </c>
      <c r="D41" s="75" t="s">
        <v>234</v>
      </c>
      <c r="E41" s="75">
        <v>22002659</v>
      </c>
      <c r="F41" s="77">
        <v>2237729.46</v>
      </c>
      <c r="G41" s="77">
        <v>186477.46</v>
      </c>
      <c r="H41" s="78">
        <v>1620481.53</v>
      </c>
      <c r="I41" s="79">
        <v>186477.46</v>
      </c>
      <c r="J41" s="79">
        <v>186477.46</v>
      </c>
      <c r="K41" s="79">
        <v>145975.23000000001</v>
      </c>
      <c r="L41" s="79">
        <f>125373.48+7006.81+13594.94</f>
        <v>145975.23000000001</v>
      </c>
      <c r="M41" s="79">
        <v>186477.46</v>
      </c>
      <c r="N41" s="79">
        <v>186477.46</v>
      </c>
      <c r="O41" s="79">
        <v>155417.06</v>
      </c>
      <c r="P41" s="79">
        <f>134482.68+7460.02+13474.36</f>
        <v>155417.06</v>
      </c>
      <c r="Q41" s="79">
        <v>186477.46</v>
      </c>
      <c r="R41" s="79">
        <v>186477.46</v>
      </c>
      <c r="S41" s="79"/>
      <c r="T41" s="79"/>
      <c r="U41" s="79">
        <v>186477.46</v>
      </c>
      <c r="V41" s="79">
        <v>62292.54</v>
      </c>
      <c r="W41" s="73"/>
      <c r="X41" s="73"/>
      <c r="Y41" s="79">
        <v>186477.46</v>
      </c>
      <c r="Z41" s="79">
        <v>186477.46</v>
      </c>
      <c r="AA41" s="73"/>
      <c r="AB41" s="73"/>
      <c r="AC41" s="79">
        <v>186477.46</v>
      </c>
      <c r="AD41" s="73"/>
      <c r="AE41" s="73"/>
      <c r="AF41" s="73"/>
      <c r="AG41" s="79">
        <v>186477.46</v>
      </c>
      <c r="AH41" s="73"/>
      <c r="AI41" s="73"/>
      <c r="AJ41" s="73"/>
      <c r="AK41" s="79">
        <v>174045.62</v>
      </c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86"/>
      <c r="BF41" s="86"/>
    </row>
    <row r="42" spans="1:58" ht="12.75">
      <c r="I42" s="87"/>
      <c r="J42" s="98"/>
      <c r="K42" s="98"/>
      <c r="L42" s="98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</row>
    <row r="43" spans="1:58" ht="12.75">
      <c r="I43" s="87"/>
      <c r="J43" s="98"/>
      <c r="K43" s="98"/>
      <c r="L43" s="98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</row>
    <row r="44" spans="1:58" ht="12.75">
      <c r="I44" s="87"/>
      <c r="J44" s="98"/>
      <c r="K44" s="98"/>
      <c r="L44" s="98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</row>
    <row r="45" spans="1:58" ht="12.75">
      <c r="I45" s="87"/>
      <c r="J45" s="98"/>
      <c r="K45" s="98"/>
      <c r="L45" s="98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</row>
    <row r="46" spans="1:58" ht="12.75">
      <c r="I46" s="87"/>
      <c r="J46" s="98"/>
      <c r="K46" s="98"/>
      <c r="L46" s="98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</row>
    <row r="47" spans="1:58" ht="12.75">
      <c r="I47" s="87"/>
      <c r="J47" s="98"/>
      <c r="K47" s="98"/>
      <c r="L47" s="98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</row>
    <row r="48" spans="1:58" ht="12.75">
      <c r="I48" s="87"/>
      <c r="J48" s="98"/>
      <c r="K48" s="98"/>
      <c r="L48" s="98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</row>
    <row r="49" spans="9:56" ht="12.75">
      <c r="I49" s="87"/>
      <c r="J49" s="98"/>
      <c r="K49" s="98"/>
      <c r="L49" s="98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</row>
    <row r="50" spans="9:56" ht="12.75">
      <c r="I50" s="87"/>
      <c r="J50" s="98"/>
      <c r="K50" s="98"/>
      <c r="L50" s="98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</row>
    <row r="51" spans="9:56" ht="12.75">
      <c r="I51" s="87"/>
      <c r="J51" s="98"/>
      <c r="K51" s="98"/>
      <c r="L51" s="98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</row>
    <row r="52" spans="9:56" ht="12.75">
      <c r="I52" s="87"/>
      <c r="J52" s="98"/>
      <c r="K52" s="98"/>
      <c r="L52" s="98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</row>
    <row r="53" spans="9:56" ht="12.75">
      <c r="I53" s="87"/>
      <c r="J53" s="98"/>
      <c r="K53" s="98"/>
      <c r="L53" s="98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</row>
    <row r="54" spans="9:56" ht="12.75">
      <c r="I54" s="87"/>
      <c r="J54" s="98"/>
      <c r="K54" s="98"/>
      <c r="L54" s="98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</row>
    <row r="55" spans="9:56" ht="12.75">
      <c r="I55" s="87"/>
      <c r="J55" s="98"/>
      <c r="K55" s="98"/>
      <c r="L55" s="98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</row>
    <row r="56" spans="9:56" ht="12.75">
      <c r="I56" s="87"/>
      <c r="J56" s="98"/>
      <c r="K56" s="98"/>
      <c r="L56" s="98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</row>
    <row r="57" spans="9:56" ht="12.75">
      <c r="I57" s="87"/>
      <c r="J57" s="98"/>
      <c r="K57" s="98"/>
      <c r="L57" s="98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</row>
    <row r="58" spans="9:56" ht="12.75">
      <c r="I58" s="87"/>
      <c r="J58" s="98"/>
      <c r="K58" s="98"/>
      <c r="L58" s="98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</row>
    <row r="59" spans="9:56" ht="12.75">
      <c r="I59" s="87"/>
      <c r="J59" s="98"/>
      <c r="K59" s="98"/>
      <c r="L59" s="98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</row>
    <row r="60" spans="9:56" ht="12.75">
      <c r="I60" s="87"/>
      <c r="J60" s="98"/>
      <c r="K60" s="98"/>
      <c r="L60" s="98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</row>
    <row r="61" spans="9:56" ht="12.75">
      <c r="I61" s="87"/>
      <c r="J61" s="98"/>
      <c r="K61" s="98"/>
      <c r="L61" s="98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</row>
    <row r="62" spans="9:56" ht="12.75">
      <c r="I62" s="87"/>
      <c r="J62" s="98"/>
      <c r="K62" s="98"/>
      <c r="L62" s="98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</row>
    <row r="63" spans="9:56" ht="12.75">
      <c r="I63" s="87"/>
      <c r="J63" s="98"/>
      <c r="K63" s="98"/>
      <c r="L63" s="98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</row>
    <row r="64" spans="9:56" ht="12.75">
      <c r="I64" s="87"/>
      <c r="J64" s="98"/>
      <c r="K64" s="98"/>
      <c r="L64" s="98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</row>
    <row r="65" spans="9:56" ht="12.75">
      <c r="I65" s="87"/>
      <c r="J65" s="98"/>
      <c r="K65" s="98"/>
      <c r="L65" s="98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</row>
    <row r="66" spans="9:56" ht="12.75">
      <c r="I66" s="87"/>
      <c r="J66" s="98"/>
      <c r="K66" s="98"/>
      <c r="L66" s="98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</row>
    <row r="67" spans="9:56" ht="12.75">
      <c r="I67" s="87"/>
      <c r="J67" s="98"/>
      <c r="K67" s="98"/>
      <c r="L67" s="98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</row>
    <row r="68" spans="9:56" ht="12.75">
      <c r="I68" s="87"/>
      <c r="J68" s="98"/>
      <c r="K68" s="98"/>
      <c r="L68" s="98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</row>
    <row r="69" spans="9:56" ht="12.75">
      <c r="I69" s="87"/>
      <c r="J69" s="98"/>
      <c r="K69" s="98"/>
      <c r="L69" s="98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</row>
    <row r="70" spans="9:56" ht="12.75">
      <c r="I70" s="87"/>
      <c r="J70" s="98"/>
      <c r="K70" s="98"/>
      <c r="L70" s="98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</row>
    <row r="71" spans="9:56" ht="12.75">
      <c r="I71" s="87"/>
      <c r="J71" s="98"/>
      <c r="K71" s="98"/>
      <c r="L71" s="98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</row>
    <row r="72" spans="9:56" ht="12.75">
      <c r="I72" s="87"/>
      <c r="J72" s="98"/>
      <c r="K72" s="98"/>
      <c r="L72" s="98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</row>
    <row r="73" spans="9:56" ht="12.75">
      <c r="I73" s="87"/>
      <c r="J73" s="98"/>
      <c r="K73" s="98"/>
      <c r="L73" s="98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</row>
    <row r="74" spans="9:56" ht="12.75">
      <c r="I74" s="87"/>
      <c r="J74" s="98"/>
      <c r="K74" s="98"/>
      <c r="L74" s="98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</row>
    <row r="75" spans="9:56" ht="12.75">
      <c r="I75" s="87"/>
      <c r="J75" s="98"/>
      <c r="K75" s="98"/>
      <c r="L75" s="98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</row>
    <row r="76" spans="9:56" ht="12.75">
      <c r="I76" s="87"/>
      <c r="J76" s="98"/>
      <c r="K76" s="98"/>
      <c r="L76" s="98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</row>
    <row r="77" spans="9:56" ht="12.75">
      <c r="I77" s="87"/>
      <c r="J77" s="98"/>
      <c r="K77" s="98"/>
      <c r="L77" s="98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</row>
    <row r="78" spans="9:56" ht="12.75">
      <c r="I78" s="87"/>
      <c r="J78" s="98"/>
      <c r="K78" s="98"/>
      <c r="L78" s="98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</row>
    <row r="79" spans="9:56" ht="12.75">
      <c r="I79" s="87"/>
      <c r="J79" s="98"/>
      <c r="K79" s="98"/>
      <c r="L79" s="98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</row>
    <row r="80" spans="9:56" ht="12.75">
      <c r="I80" s="87"/>
      <c r="J80" s="98"/>
      <c r="K80" s="98"/>
      <c r="L80" s="98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</row>
    <row r="81" spans="9:56" ht="12.75">
      <c r="I81" s="87"/>
      <c r="J81" s="98"/>
      <c r="K81" s="98"/>
      <c r="L81" s="98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</row>
    <row r="82" spans="9:56" ht="12.75">
      <c r="I82" s="87"/>
      <c r="J82" s="98"/>
      <c r="K82" s="98"/>
      <c r="L82" s="98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</row>
    <row r="83" spans="9:56" ht="12.75">
      <c r="I83" s="87"/>
      <c r="J83" s="98"/>
      <c r="K83" s="98"/>
      <c r="L83" s="98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</row>
    <row r="84" spans="9:56" ht="12.75">
      <c r="I84" s="87"/>
      <c r="J84" s="98"/>
      <c r="K84" s="98"/>
      <c r="L84" s="98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</row>
    <row r="85" spans="9:56" ht="12.75">
      <c r="I85" s="87"/>
      <c r="J85" s="98"/>
      <c r="K85" s="98"/>
      <c r="L85" s="98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</row>
    <row r="86" spans="9:56" ht="12.75">
      <c r="I86" s="87"/>
      <c r="J86" s="98"/>
      <c r="K86" s="98"/>
      <c r="L86" s="98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</row>
    <row r="87" spans="9:56" ht="12.75">
      <c r="I87" s="87"/>
      <c r="J87" s="98"/>
      <c r="K87" s="98"/>
      <c r="L87" s="98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</row>
    <row r="88" spans="9:56" ht="12.75">
      <c r="I88" s="87"/>
      <c r="J88" s="98"/>
      <c r="K88" s="98"/>
      <c r="L88" s="98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</row>
    <row r="89" spans="9:56" ht="12.75">
      <c r="I89" s="87"/>
      <c r="J89" s="98"/>
      <c r="K89" s="98"/>
      <c r="L89" s="98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</row>
    <row r="90" spans="9:56" ht="12.75">
      <c r="I90" s="87"/>
      <c r="J90" s="98"/>
      <c r="K90" s="98"/>
      <c r="L90" s="98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</row>
    <row r="91" spans="9:56" ht="12.75">
      <c r="I91" s="87"/>
      <c r="J91" s="98"/>
      <c r="K91" s="98"/>
      <c r="L91" s="98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</row>
    <row r="92" spans="9:56" ht="12.75">
      <c r="I92" s="87"/>
      <c r="J92" s="98"/>
      <c r="K92" s="98"/>
      <c r="L92" s="98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</row>
    <row r="93" spans="9:56" ht="12.75">
      <c r="I93" s="87"/>
      <c r="J93" s="98"/>
      <c r="K93" s="98"/>
      <c r="L93" s="98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</row>
    <row r="94" spans="9:56" ht="12.75">
      <c r="I94" s="87"/>
      <c r="J94" s="98"/>
      <c r="K94" s="98"/>
      <c r="L94" s="98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</row>
    <row r="95" spans="9:56" ht="12.75">
      <c r="I95" s="87"/>
      <c r="J95" s="98"/>
      <c r="K95" s="98"/>
      <c r="L95" s="98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</row>
    <row r="96" spans="9:56" ht="12.75">
      <c r="I96" s="87"/>
      <c r="J96" s="98"/>
      <c r="K96" s="98"/>
      <c r="L96" s="98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</row>
    <row r="97" spans="9:56" ht="12.75">
      <c r="I97" s="87"/>
      <c r="J97" s="98"/>
      <c r="K97" s="98"/>
      <c r="L97" s="98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</row>
    <row r="98" spans="9:56" ht="12.75">
      <c r="I98" s="87"/>
      <c r="J98" s="98"/>
      <c r="K98" s="98"/>
      <c r="L98" s="98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</row>
    <row r="99" spans="9:56" ht="12.75">
      <c r="I99" s="87"/>
      <c r="J99" s="98"/>
      <c r="K99" s="98"/>
      <c r="L99" s="98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</row>
    <row r="100" spans="9:56" ht="12.75">
      <c r="I100" s="87"/>
      <c r="J100" s="98"/>
      <c r="K100" s="98"/>
      <c r="L100" s="98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</row>
    <row r="101" spans="9:56" ht="12.75">
      <c r="I101" s="87"/>
      <c r="J101" s="98"/>
      <c r="K101" s="98"/>
      <c r="L101" s="98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</row>
    <row r="102" spans="9:56" ht="12.75">
      <c r="I102" s="87"/>
      <c r="J102" s="98"/>
      <c r="K102" s="98"/>
      <c r="L102" s="98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</row>
    <row r="103" spans="9:56" ht="12.75">
      <c r="I103" s="87"/>
      <c r="J103" s="98"/>
      <c r="K103" s="98"/>
      <c r="L103" s="98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</row>
    <row r="104" spans="9:56" ht="12.75">
      <c r="I104" s="87"/>
      <c r="J104" s="98"/>
      <c r="K104" s="98"/>
      <c r="L104" s="98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</row>
    <row r="105" spans="9:56" ht="12.75">
      <c r="I105" s="87"/>
      <c r="J105" s="98"/>
      <c r="K105" s="98"/>
      <c r="L105" s="98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</row>
    <row r="106" spans="9:56" ht="12.75">
      <c r="I106" s="87"/>
      <c r="J106" s="98"/>
      <c r="K106" s="98"/>
      <c r="L106" s="98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</row>
    <row r="107" spans="9:56" ht="12.75">
      <c r="I107" s="87"/>
      <c r="J107" s="98"/>
      <c r="K107" s="98"/>
      <c r="L107" s="98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</row>
    <row r="108" spans="9:56" ht="12.75">
      <c r="I108" s="87"/>
      <c r="J108" s="98"/>
      <c r="K108" s="98"/>
      <c r="L108" s="98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</row>
    <row r="109" spans="9:56" ht="12.75">
      <c r="I109" s="87"/>
      <c r="J109" s="98"/>
      <c r="K109" s="98"/>
      <c r="L109" s="98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</row>
    <row r="110" spans="9:56" ht="12.75">
      <c r="I110" s="87"/>
      <c r="J110" s="98"/>
      <c r="K110" s="98"/>
      <c r="L110" s="98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</row>
    <row r="111" spans="9:56" ht="12.75">
      <c r="I111" s="87"/>
      <c r="J111" s="98"/>
      <c r="K111" s="98"/>
      <c r="L111" s="98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</row>
    <row r="112" spans="9:56" ht="12.75">
      <c r="I112" s="87"/>
      <c r="J112" s="98"/>
      <c r="K112" s="98"/>
      <c r="L112" s="98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</row>
    <row r="113" spans="9:56" ht="12.75">
      <c r="I113" s="87"/>
      <c r="J113" s="98"/>
      <c r="K113" s="98"/>
      <c r="L113" s="98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</row>
    <row r="114" spans="9:56" ht="12.75">
      <c r="I114" s="87"/>
      <c r="J114" s="98"/>
      <c r="K114" s="98"/>
      <c r="L114" s="98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</row>
    <row r="115" spans="9:56" ht="12.75">
      <c r="I115" s="87"/>
      <c r="J115" s="98"/>
      <c r="K115" s="98"/>
      <c r="L115" s="98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</row>
    <row r="116" spans="9:56" ht="12.75">
      <c r="I116" s="87"/>
      <c r="J116" s="98"/>
      <c r="K116" s="98"/>
      <c r="L116" s="98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</row>
    <row r="117" spans="9:56" ht="12.75">
      <c r="I117" s="87"/>
      <c r="J117" s="98"/>
      <c r="K117" s="98"/>
      <c r="L117" s="98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</row>
    <row r="118" spans="9:56" ht="12.75">
      <c r="I118" s="87"/>
      <c r="J118" s="98"/>
      <c r="K118" s="98"/>
      <c r="L118" s="98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</row>
    <row r="119" spans="9:56" ht="12.75">
      <c r="I119" s="87"/>
      <c r="J119" s="98"/>
      <c r="K119" s="98"/>
      <c r="L119" s="98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</row>
    <row r="120" spans="9:56" ht="12.75">
      <c r="I120" s="87"/>
      <c r="J120" s="98"/>
      <c r="K120" s="98"/>
      <c r="L120" s="98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</row>
    <row r="121" spans="9:56" ht="12.75">
      <c r="I121" s="87"/>
      <c r="J121" s="98"/>
      <c r="K121" s="98"/>
      <c r="L121" s="98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</row>
    <row r="122" spans="9:56" ht="12.75">
      <c r="I122" s="87"/>
      <c r="J122" s="98"/>
      <c r="K122" s="98"/>
      <c r="L122" s="98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</row>
    <row r="123" spans="9:56" ht="12.75">
      <c r="I123" s="87"/>
      <c r="J123" s="98"/>
      <c r="K123" s="98"/>
      <c r="L123" s="98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</row>
    <row r="124" spans="9:56" ht="12.75">
      <c r="I124" s="87"/>
      <c r="J124" s="98"/>
      <c r="K124" s="98"/>
      <c r="L124" s="98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</row>
    <row r="125" spans="9:56" ht="12.75">
      <c r="I125" s="87"/>
      <c r="J125" s="98"/>
      <c r="K125" s="98"/>
      <c r="L125" s="98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</row>
    <row r="126" spans="9:56" ht="12.75">
      <c r="I126" s="87"/>
      <c r="J126" s="98"/>
      <c r="K126" s="98"/>
      <c r="L126" s="98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</row>
    <row r="127" spans="9:56" ht="12.75">
      <c r="I127" s="87"/>
      <c r="J127" s="98"/>
      <c r="K127" s="98"/>
      <c r="L127" s="98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</row>
    <row r="128" spans="9:56" ht="12.75">
      <c r="I128" s="87"/>
      <c r="J128" s="98"/>
      <c r="K128" s="98"/>
      <c r="L128" s="98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</row>
    <row r="129" spans="9:56" ht="12.75">
      <c r="I129" s="87"/>
      <c r="J129" s="98"/>
      <c r="K129" s="98"/>
      <c r="L129" s="98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</row>
    <row r="130" spans="9:56" ht="12.75">
      <c r="I130" s="87"/>
      <c r="J130" s="98"/>
      <c r="K130" s="98"/>
      <c r="L130" s="98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</row>
    <row r="131" spans="9:56" ht="12.75">
      <c r="I131" s="87"/>
      <c r="J131" s="98"/>
      <c r="K131" s="98"/>
      <c r="L131" s="98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</row>
    <row r="132" spans="9:56" ht="12.75">
      <c r="I132" s="87"/>
      <c r="J132" s="98"/>
      <c r="K132" s="98"/>
      <c r="L132" s="98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</row>
    <row r="133" spans="9:56" ht="12.75">
      <c r="I133" s="87"/>
      <c r="J133" s="98"/>
      <c r="K133" s="98"/>
      <c r="L133" s="98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</row>
    <row r="134" spans="9:56" ht="12.75">
      <c r="I134" s="87"/>
      <c r="J134" s="98"/>
      <c r="K134" s="98"/>
      <c r="L134" s="98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</row>
    <row r="135" spans="9:56" ht="12.75">
      <c r="I135" s="87"/>
      <c r="J135" s="98"/>
      <c r="K135" s="98"/>
      <c r="L135" s="98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</row>
    <row r="136" spans="9:56" ht="12.75">
      <c r="I136" s="87"/>
      <c r="J136" s="98"/>
      <c r="K136" s="98"/>
      <c r="L136" s="98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</row>
    <row r="137" spans="9:56" ht="12.75">
      <c r="I137" s="87"/>
      <c r="J137" s="98"/>
      <c r="K137" s="98"/>
      <c r="L137" s="98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</row>
    <row r="138" spans="9:56" ht="12.75">
      <c r="I138" s="87"/>
      <c r="J138" s="98"/>
      <c r="K138" s="98"/>
      <c r="L138" s="98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</row>
    <row r="139" spans="9:56" ht="12.75">
      <c r="I139" s="87"/>
      <c r="J139" s="98"/>
      <c r="K139" s="98"/>
      <c r="L139" s="98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</row>
    <row r="140" spans="9:56" ht="12.75">
      <c r="I140" s="87"/>
      <c r="J140" s="98"/>
      <c r="K140" s="98"/>
      <c r="L140" s="98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</row>
    <row r="141" spans="9:56" ht="12.75">
      <c r="I141" s="87"/>
      <c r="J141" s="98"/>
      <c r="K141" s="98"/>
      <c r="L141" s="98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</row>
    <row r="142" spans="9:56" ht="12.75">
      <c r="I142" s="87"/>
      <c r="J142" s="98"/>
      <c r="K142" s="98"/>
      <c r="L142" s="98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</row>
    <row r="143" spans="9:56" ht="12.75">
      <c r="I143" s="87"/>
      <c r="J143" s="98"/>
      <c r="K143" s="98"/>
      <c r="L143" s="98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</row>
    <row r="144" spans="9:56" ht="12.75">
      <c r="I144" s="87"/>
      <c r="J144" s="98"/>
      <c r="K144" s="98"/>
      <c r="L144" s="98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</row>
    <row r="145" spans="9:56" ht="12.75">
      <c r="I145" s="87"/>
      <c r="J145" s="98"/>
      <c r="K145" s="98"/>
      <c r="L145" s="98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</row>
    <row r="146" spans="9:56" ht="12.75">
      <c r="I146" s="87"/>
      <c r="J146" s="98"/>
      <c r="K146" s="98"/>
      <c r="L146" s="98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</row>
    <row r="147" spans="9:56" ht="12.75">
      <c r="I147" s="87"/>
      <c r="J147" s="98"/>
      <c r="K147" s="98"/>
      <c r="L147" s="98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</row>
    <row r="148" spans="9:56" ht="12.75">
      <c r="I148" s="87"/>
      <c r="J148" s="98"/>
      <c r="K148" s="98"/>
      <c r="L148" s="98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</row>
    <row r="149" spans="9:56" ht="12.75">
      <c r="I149" s="87"/>
      <c r="J149" s="98"/>
      <c r="K149" s="98"/>
      <c r="L149" s="98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</row>
    <row r="150" spans="9:56" ht="12.75">
      <c r="I150" s="87"/>
      <c r="J150" s="98"/>
      <c r="K150" s="98"/>
      <c r="L150" s="98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</row>
    <row r="151" spans="9:56" ht="12.75">
      <c r="I151" s="87"/>
      <c r="J151" s="98"/>
      <c r="K151" s="98"/>
      <c r="L151" s="98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</row>
    <row r="152" spans="9:56" ht="12.75">
      <c r="I152" s="87"/>
      <c r="J152" s="98"/>
      <c r="K152" s="98"/>
      <c r="L152" s="98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</row>
    <row r="153" spans="9:56" ht="12.75">
      <c r="I153" s="87"/>
      <c r="J153" s="98"/>
      <c r="K153" s="98"/>
      <c r="L153" s="98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</row>
    <row r="154" spans="9:56" ht="12.75">
      <c r="I154" s="87"/>
      <c r="J154" s="98"/>
      <c r="K154" s="98"/>
      <c r="L154" s="98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</row>
    <row r="155" spans="9:56" ht="12.75">
      <c r="I155" s="87"/>
      <c r="J155" s="98"/>
      <c r="K155" s="98"/>
      <c r="L155" s="98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</row>
    <row r="156" spans="9:56" ht="12.75">
      <c r="I156" s="87"/>
      <c r="J156" s="98"/>
      <c r="K156" s="98"/>
      <c r="L156" s="98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</row>
    <row r="157" spans="9:56" ht="12.75">
      <c r="I157" s="87"/>
      <c r="J157" s="98"/>
      <c r="K157" s="98"/>
      <c r="L157" s="98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</row>
    <row r="158" spans="9:56" ht="12.75">
      <c r="I158" s="87"/>
      <c r="J158" s="98"/>
      <c r="K158" s="98"/>
      <c r="L158" s="98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</row>
    <row r="159" spans="9:56" ht="12.75">
      <c r="I159" s="87"/>
      <c r="J159" s="98"/>
      <c r="K159" s="98"/>
      <c r="L159" s="98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</row>
    <row r="160" spans="9:56" ht="12.75">
      <c r="I160" s="87"/>
      <c r="J160" s="98"/>
      <c r="K160" s="98"/>
      <c r="L160" s="98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</row>
    <row r="161" spans="9:56" ht="12.75">
      <c r="I161" s="87"/>
      <c r="J161" s="98"/>
      <c r="K161" s="98"/>
      <c r="L161" s="98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</row>
    <row r="162" spans="9:56" ht="12.75">
      <c r="I162" s="87"/>
      <c r="J162" s="98"/>
      <c r="K162" s="98"/>
      <c r="L162" s="98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</row>
    <row r="163" spans="9:56" ht="12.75">
      <c r="I163" s="87"/>
      <c r="J163" s="98"/>
      <c r="K163" s="98"/>
      <c r="L163" s="98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</row>
    <row r="164" spans="9:56" ht="12.75">
      <c r="I164" s="87"/>
      <c r="J164" s="98"/>
      <c r="K164" s="98"/>
      <c r="L164" s="98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</row>
    <row r="165" spans="9:56" ht="12.75">
      <c r="I165" s="87"/>
      <c r="J165" s="98"/>
      <c r="K165" s="98"/>
      <c r="L165" s="98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</row>
    <row r="166" spans="9:56" ht="12.75">
      <c r="I166" s="87"/>
      <c r="J166" s="98"/>
      <c r="K166" s="98"/>
      <c r="L166" s="98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</row>
    <row r="167" spans="9:56" ht="12.75">
      <c r="I167" s="87"/>
      <c r="J167" s="98"/>
      <c r="K167" s="98"/>
      <c r="L167" s="98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</row>
    <row r="168" spans="9:56" ht="12.75">
      <c r="I168" s="87"/>
      <c r="J168" s="98"/>
      <c r="K168" s="98"/>
      <c r="L168" s="98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</row>
    <row r="169" spans="9:56" ht="12.75">
      <c r="I169" s="87"/>
      <c r="J169" s="98"/>
      <c r="K169" s="98"/>
      <c r="L169" s="98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</row>
    <row r="170" spans="9:56" ht="12.75">
      <c r="I170" s="87"/>
      <c r="J170" s="98"/>
      <c r="K170" s="98"/>
      <c r="L170" s="98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</row>
    <row r="171" spans="9:56" ht="12.75">
      <c r="I171" s="87"/>
      <c r="J171" s="98"/>
      <c r="K171" s="98"/>
      <c r="L171" s="98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</row>
    <row r="172" spans="9:56" ht="12.75">
      <c r="I172" s="87"/>
      <c r="J172" s="98"/>
      <c r="K172" s="98"/>
      <c r="L172" s="98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</row>
    <row r="173" spans="9:56" ht="12.75">
      <c r="I173" s="87"/>
      <c r="J173" s="98"/>
      <c r="K173" s="98"/>
      <c r="L173" s="98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</row>
    <row r="174" spans="9:56" ht="12.75">
      <c r="I174" s="87"/>
      <c r="J174" s="98"/>
      <c r="K174" s="98"/>
      <c r="L174" s="98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</row>
    <row r="175" spans="9:56" ht="12.75">
      <c r="I175" s="87"/>
      <c r="J175" s="98"/>
      <c r="K175" s="98"/>
      <c r="L175" s="98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</row>
    <row r="176" spans="9:56" ht="12.75">
      <c r="I176" s="87"/>
      <c r="J176" s="98"/>
      <c r="K176" s="98"/>
      <c r="L176" s="98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</row>
    <row r="177" spans="9:56" ht="12.75">
      <c r="I177" s="87"/>
      <c r="J177" s="98"/>
      <c r="K177" s="98"/>
      <c r="L177" s="98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</row>
    <row r="178" spans="9:56" ht="12.75">
      <c r="I178" s="87"/>
      <c r="J178" s="98"/>
      <c r="K178" s="98"/>
      <c r="L178" s="98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</row>
    <row r="179" spans="9:56" ht="12.75">
      <c r="I179" s="87"/>
      <c r="J179" s="98"/>
      <c r="K179" s="98"/>
      <c r="L179" s="98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</row>
    <row r="180" spans="9:56" ht="12.75">
      <c r="I180" s="87"/>
      <c r="J180" s="98"/>
      <c r="K180" s="98"/>
      <c r="L180" s="98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</row>
    <row r="181" spans="9:56" ht="12.75">
      <c r="I181" s="87"/>
      <c r="J181" s="98"/>
      <c r="K181" s="98"/>
      <c r="L181" s="98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</row>
    <row r="182" spans="9:56" ht="12.75">
      <c r="I182" s="87"/>
      <c r="J182" s="98"/>
      <c r="K182" s="98"/>
      <c r="L182" s="98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</row>
    <row r="183" spans="9:56" ht="12.75">
      <c r="I183" s="87"/>
      <c r="J183" s="98"/>
      <c r="K183" s="98"/>
      <c r="L183" s="98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</row>
    <row r="184" spans="9:56" ht="12.75">
      <c r="I184" s="87"/>
      <c r="J184" s="98"/>
      <c r="K184" s="98"/>
      <c r="L184" s="98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</row>
    <row r="185" spans="9:56" ht="12.75">
      <c r="I185" s="87"/>
      <c r="J185" s="98"/>
      <c r="K185" s="98"/>
      <c r="L185" s="98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</row>
    <row r="186" spans="9:56" ht="12.75">
      <c r="I186" s="87"/>
      <c r="J186" s="98"/>
      <c r="K186" s="98"/>
      <c r="L186" s="98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</row>
    <row r="187" spans="9:56" ht="12.75">
      <c r="I187" s="87"/>
      <c r="J187" s="98"/>
      <c r="K187" s="98"/>
      <c r="L187" s="98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</row>
    <row r="188" spans="9:56" ht="12.75">
      <c r="I188" s="87"/>
      <c r="J188" s="98"/>
      <c r="K188" s="98"/>
      <c r="L188" s="98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</row>
    <row r="189" spans="9:56" ht="12.75">
      <c r="I189" s="87"/>
      <c r="J189" s="98"/>
      <c r="K189" s="98"/>
      <c r="L189" s="98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</row>
    <row r="190" spans="9:56" ht="12.75">
      <c r="I190" s="87"/>
      <c r="J190" s="98"/>
      <c r="K190" s="98"/>
      <c r="L190" s="98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</row>
    <row r="191" spans="9:56" ht="12.75">
      <c r="I191" s="87"/>
      <c r="J191" s="98"/>
      <c r="K191" s="98"/>
      <c r="L191" s="98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</row>
    <row r="192" spans="9:56" ht="12.75">
      <c r="I192" s="87"/>
      <c r="J192" s="98"/>
      <c r="K192" s="98"/>
      <c r="L192" s="98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</row>
    <row r="193" spans="9:56" ht="12.75">
      <c r="I193" s="87"/>
      <c r="J193" s="98"/>
      <c r="K193" s="98"/>
      <c r="L193" s="98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</row>
    <row r="194" spans="9:56" ht="12.75">
      <c r="I194" s="87"/>
      <c r="J194" s="98"/>
      <c r="K194" s="98"/>
      <c r="L194" s="98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</row>
    <row r="195" spans="9:56" ht="12.75">
      <c r="I195" s="87"/>
      <c r="J195" s="98"/>
      <c r="K195" s="98"/>
      <c r="L195" s="98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</row>
    <row r="196" spans="9:56" ht="12.75">
      <c r="I196" s="87"/>
      <c r="J196" s="98"/>
      <c r="K196" s="98"/>
      <c r="L196" s="98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</row>
    <row r="197" spans="9:56" ht="12.75">
      <c r="I197" s="87"/>
      <c r="J197" s="98"/>
      <c r="K197" s="98"/>
      <c r="L197" s="98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</row>
    <row r="198" spans="9:56" ht="12.75">
      <c r="I198" s="87"/>
      <c r="J198" s="98"/>
      <c r="K198" s="98"/>
      <c r="L198" s="98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</row>
    <row r="199" spans="9:56" ht="12.75">
      <c r="I199" s="87"/>
      <c r="J199" s="98"/>
      <c r="K199" s="98"/>
      <c r="L199" s="98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</row>
    <row r="200" spans="9:56" ht="12.75">
      <c r="I200" s="87"/>
      <c r="J200" s="98"/>
      <c r="K200" s="98"/>
      <c r="L200" s="98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</row>
    <row r="201" spans="9:56" ht="12.75">
      <c r="I201" s="87"/>
      <c r="J201" s="98"/>
      <c r="K201" s="98"/>
      <c r="L201" s="98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</row>
    <row r="202" spans="9:56" ht="12.75">
      <c r="I202" s="87"/>
      <c r="J202" s="98"/>
      <c r="K202" s="98"/>
      <c r="L202" s="98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</row>
    <row r="203" spans="9:56" ht="12.75">
      <c r="I203" s="87"/>
      <c r="J203" s="98"/>
      <c r="K203" s="98"/>
      <c r="L203" s="98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</row>
    <row r="204" spans="9:56" ht="12.75">
      <c r="I204" s="87"/>
      <c r="J204" s="98"/>
      <c r="K204" s="98"/>
      <c r="L204" s="98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</row>
    <row r="205" spans="9:56" ht="12.75">
      <c r="I205" s="87"/>
      <c r="J205" s="98"/>
      <c r="K205" s="98"/>
      <c r="L205" s="98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</row>
    <row r="206" spans="9:56" ht="12.75">
      <c r="I206" s="87"/>
      <c r="J206" s="98"/>
      <c r="K206" s="98"/>
      <c r="L206" s="98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</row>
    <row r="207" spans="9:56" ht="12.75">
      <c r="I207" s="87"/>
      <c r="J207" s="98"/>
      <c r="K207" s="98"/>
      <c r="L207" s="98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</row>
    <row r="208" spans="9:56" ht="12.75">
      <c r="I208" s="87"/>
      <c r="J208" s="98"/>
      <c r="K208" s="98"/>
      <c r="L208" s="98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</row>
    <row r="209" spans="9:56" ht="12.75">
      <c r="I209" s="87"/>
      <c r="J209" s="98"/>
      <c r="K209" s="98"/>
      <c r="L209" s="98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</row>
    <row r="210" spans="9:56" ht="12.75">
      <c r="I210" s="87"/>
      <c r="J210" s="98"/>
      <c r="K210" s="98"/>
      <c r="L210" s="98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</row>
    <row r="211" spans="9:56" ht="12.75">
      <c r="I211" s="87"/>
      <c r="J211" s="98"/>
      <c r="K211" s="98"/>
      <c r="L211" s="98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</row>
    <row r="212" spans="9:56" ht="12.75">
      <c r="I212" s="87"/>
      <c r="J212" s="98"/>
      <c r="K212" s="98"/>
      <c r="L212" s="98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</row>
    <row r="213" spans="9:56" ht="12.75">
      <c r="I213" s="87"/>
      <c r="J213" s="98"/>
      <c r="K213" s="98"/>
      <c r="L213" s="98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</row>
    <row r="214" spans="9:56" ht="12.75">
      <c r="I214" s="87"/>
      <c r="J214" s="98"/>
      <c r="K214" s="98"/>
      <c r="L214" s="98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</row>
    <row r="215" spans="9:56" ht="12.75">
      <c r="I215" s="87"/>
      <c r="J215" s="98"/>
      <c r="K215" s="98"/>
      <c r="L215" s="98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</row>
    <row r="216" spans="9:56" ht="12.75">
      <c r="I216" s="87"/>
      <c r="J216" s="98"/>
      <c r="K216" s="98"/>
      <c r="L216" s="98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</row>
    <row r="217" spans="9:56" ht="12.75">
      <c r="I217" s="87"/>
      <c r="J217" s="98"/>
      <c r="K217" s="98"/>
      <c r="L217" s="98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</row>
    <row r="218" spans="9:56" ht="12.75">
      <c r="I218" s="87"/>
      <c r="J218" s="98"/>
      <c r="K218" s="98"/>
      <c r="L218" s="98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</row>
    <row r="219" spans="9:56" ht="12.75">
      <c r="I219" s="87"/>
      <c r="J219" s="98"/>
      <c r="K219" s="98"/>
      <c r="L219" s="98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</row>
    <row r="220" spans="9:56" ht="12.75">
      <c r="I220" s="87"/>
      <c r="J220" s="98"/>
      <c r="K220" s="98"/>
      <c r="L220" s="98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</row>
    <row r="221" spans="9:56" ht="12.75">
      <c r="I221" s="87"/>
      <c r="J221" s="98"/>
      <c r="K221" s="98"/>
      <c r="L221" s="98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</row>
    <row r="222" spans="9:56" ht="12.75">
      <c r="I222" s="87"/>
      <c r="J222" s="98"/>
      <c r="K222" s="98"/>
      <c r="L222" s="98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</row>
    <row r="223" spans="9:56" ht="12.75">
      <c r="I223" s="87"/>
      <c r="J223" s="98"/>
      <c r="K223" s="98"/>
      <c r="L223" s="98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</row>
    <row r="224" spans="9:56" ht="12.75">
      <c r="I224" s="87"/>
      <c r="J224" s="98"/>
      <c r="K224" s="98"/>
      <c r="L224" s="98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</row>
    <row r="225" spans="9:56" ht="12.75">
      <c r="I225" s="87"/>
      <c r="J225" s="98"/>
      <c r="K225" s="98"/>
      <c r="L225" s="98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</row>
    <row r="226" spans="9:56" ht="12.75">
      <c r="I226" s="87"/>
      <c r="J226" s="98"/>
      <c r="K226" s="98"/>
      <c r="L226" s="98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</row>
    <row r="227" spans="9:56" ht="12.75">
      <c r="I227" s="87"/>
      <c r="J227" s="98"/>
      <c r="K227" s="98"/>
      <c r="L227" s="98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</row>
    <row r="228" spans="9:56" ht="12.75">
      <c r="I228" s="87"/>
      <c r="J228" s="98"/>
      <c r="K228" s="98"/>
      <c r="L228" s="98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</row>
    <row r="229" spans="9:56" ht="12.75">
      <c r="I229" s="87"/>
      <c r="J229" s="98"/>
      <c r="K229" s="98"/>
      <c r="L229" s="98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</row>
    <row r="230" spans="9:56" ht="12.75">
      <c r="I230" s="87"/>
      <c r="J230" s="98"/>
      <c r="K230" s="98"/>
      <c r="L230" s="98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</row>
    <row r="231" spans="9:56" ht="12.75">
      <c r="I231" s="87"/>
      <c r="J231" s="98"/>
      <c r="K231" s="98"/>
      <c r="L231" s="98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</row>
    <row r="232" spans="9:56" ht="12.75">
      <c r="I232" s="87"/>
      <c r="J232" s="98"/>
      <c r="K232" s="98"/>
      <c r="L232" s="98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</row>
    <row r="233" spans="9:56" ht="12.75">
      <c r="I233" s="87"/>
      <c r="J233" s="98"/>
      <c r="K233" s="98"/>
      <c r="L233" s="98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</row>
    <row r="234" spans="9:56" ht="12.75">
      <c r="I234" s="87"/>
      <c r="J234" s="98"/>
      <c r="K234" s="98"/>
      <c r="L234" s="98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</row>
    <row r="235" spans="9:56" ht="12.75">
      <c r="I235" s="87"/>
      <c r="J235" s="98"/>
      <c r="K235" s="98"/>
      <c r="L235" s="98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</row>
    <row r="236" spans="9:56" ht="12.75">
      <c r="I236" s="87"/>
      <c r="J236" s="98"/>
      <c r="K236" s="98"/>
      <c r="L236" s="98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</row>
    <row r="237" spans="9:56" ht="12.75">
      <c r="I237" s="87"/>
      <c r="J237" s="98"/>
      <c r="K237" s="98"/>
      <c r="L237" s="98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</row>
    <row r="238" spans="9:56" ht="12.75">
      <c r="I238" s="87"/>
      <c r="J238" s="98"/>
      <c r="K238" s="98"/>
      <c r="L238" s="98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</row>
    <row r="239" spans="9:56" ht="12.75">
      <c r="I239" s="87"/>
      <c r="J239" s="98"/>
      <c r="K239" s="98"/>
      <c r="L239" s="98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</row>
    <row r="240" spans="9:56" ht="12.75">
      <c r="I240" s="87"/>
      <c r="J240" s="98"/>
      <c r="K240" s="98"/>
      <c r="L240" s="98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</row>
    <row r="241" spans="9:56" ht="12.75">
      <c r="I241" s="87"/>
      <c r="J241" s="98"/>
      <c r="K241" s="98"/>
      <c r="L241" s="98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</row>
    <row r="242" spans="9:56" ht="12.75">
      <c r="I242" s="87"/>
      <c r="J242" s="98"/>
      <c r="K242" s="98"/>
      <c r="L242" s="98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</row>
    <row r="243" spans="9:56" ht="12.75">
      <c r="I243" s="87"/>
      <c r="J243" s="98"/>
      <c r="K243" s="98"/>
      <c r="L243" s="98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</row>
    <row r="244" spans="9:56" ht="12.75">
      <c r="I244" s="87"/>
      <c r="J244" s="98"/>
      <c r="K244" s="98"/>
      <c r="L244" s="98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</row>
    <row r="245" spans="9:56" ht="12.75">
      <c r="I245" s="87"/>
      <c r="J245" s="98"/>
      <c r="K245" s="98"/>
      <c r="L245" s="98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</row>
    <row r="246" spans="9:56" ht="12.75">
      <c r="I246" s="87"/>
      <c r="J246" s="98"/>
      <c r="K246" s="98"/>
      <c r="L246" s="98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</row>
    <row r="247" spans="9:56" ht="12.75">
      <c r="I247" s="87"/>
      <c r="J247" s="98"/>
      <c r="K247" s="98"/>
      <c r="L247" s="98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</row>
    <row r="248" spans="9:56" ht="12.75">
      <c r="I248" s="87"/>
      <c r="J248" s="98"/>
      <c r="K248" s="98"/>
      <c r="L248" s="98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</row>
    <row r="249" spans="9:56" ht="12.75">
      <c r="I249" s="87"/>
      <c r="J249" s="98"/>
      <c r="K249" s="98"/>
      <c r="L249" s="98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</row>
    <row r="250" spans="9:56" ht="12.75">
      <c r="I250" s="87"/>
      <c r="J250" s="98"/>
      <c r="K250" s="98"/>
      <c r="L250" s="98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</row>
    <row r="251" spans="9:56" ht="12.75">
      <c r="I251" s="87"/>
      <c r="J251" s="98"/>
      <c r="K251" s="98"/>
      <c r="L251" s="98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</row>
    <row r="252" spans="9:56" ht="12.75">
      <c r="I252" s="87"/>
      <c r="J252" s="98"/>
      <c r="K252" s="98"/>
      <c r="L252" s="98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</row>
    <row r="253" spans="9:56" ht="12.75">
      <c r="I253" s="87"/>
      <c r="J253" s="98"/>
      <c r="K253" s="98"/>
      <c r="L253" s="98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</row>
    <row r="254" spans="9:56" ht="12.75">
      <c r="I254" s="87"/>
      <c r="J254" s="98"/>
      <c r="K254" s="98"/>
      <c r="L254" s="98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</row>
    <row r="255" spans="9:56" ht="12.75">
      <c r="I255" s="87"/>
      <c r="J255" s="98"/>
      <c r="K255" s="98"/>
      <c r="L255" s="98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</row>
    <row r="256" spans="9:56" ht="12.75">
      <c r="I256" s="87"/>
      <c r="J256" s="98"/>
      <c r="K256" s="98"/>
      <c r="L256" s="98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</row>
    <row r="257" spans="9:56" ht="12.75">
      <c r="I257" s="87"/>
      <c r="J257" s="98"/>
      <c r="K257" s="98"/>
      <c r="L257" s="98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</row>
    <row r="258" spans="9:56" ht="12.75">
      <c r="I258" s="87"/>
      <c r="J258" s="98"/>
      <c r="K258" s="98"/>
      <c r="L258" s="98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</row>
    <row r="259" spans="9:56" ht="12.75">
      <c r="I259" s="87"/>
      <c r="J259" s="98"/>
      <c r="K259" s="98"/>
      <c r="L259" s="98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</row>
    <row r="260" spans="9:56" ht="12.75">
      <c r="I260" s="87"/>
      <c r="J260" s="98"/>
      <c r="K260" s="98"/>
      <c r="L260" s="98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</row>
    <row r="261" spans="9:56" ht="12.75">
      <c r="I261" s="87"/>
      <c r="J261" s="98"/>
      <c r="K261" s="98"/>
      <c r="L261" s="98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</row>
    <row r="262" spans="9:56" ht="12.75">
      <c r="I262" s="87"/>
      <c r="J262" s="98"/>
      <c r="K262" s="98"/>
      <c r="L262" s="98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</row>
    <row r="263" spans="9:56" ht="12.75">
      <c r="I263" s="87"/>
      <c r="J263" s="98"/>
      <c r="K263" s="98"/>
      <c r="L263" s="98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</row>
    <row r="264" spans="9:56" ht="12.75">
      <c r="I264" s="87"/>
      <c r="J264" s="98"/>
      <c r="K264" s="98"/>
      <c r="L264" s="98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</row>
    <row r="265" spans="9:56" ht="12.75">
      <c r="I265" s="87"/>
      <c r="J265" s="98"/>
      <c r="K265" s="98"/>
      <c r="L265" s="98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</row>
    <row r="266" spans="9:56" ht="12.75">
      <c r="I266" s="87"/>
      <c r="J266" s="98"/>
      <c r="K266" s="98"/>
      <c r="L266" s="98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</row>
    <row r="267" spans="9:56" ht="12.75">
      <c r="I267" s="87"/>
      <c r="J267" s="98"/>
      <c r="K267" s="98"/>
      <c r="L267" s="98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</row>
    <row r="268" spans="9:56" ht="12.75">
      <c r="I268" s="87"/>
      <c r="J268" s="98"/>
      <c r="K268" s="98"/>
      <c r="L268" s="98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</row>
    <row r="269" spans="9:56" ht="12.75">
      <c r="I269" s="87"/>
      <c r="J269" s="98"/>
      <c r="K269" s="98"/>
      <c r="L269" s="98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</row>
    <row r="270" spans="9:56" ht="12.75">
      <c r="I270" s="87"/>
      <c r="J270" s="98"/>
      <c r="K270" s="98"/>
      <c r="L270" s="98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</row>
    <row r="271" spans="9:56" ht="12.75">
      <c r="I271" s="87"/>
      <c r="J271" s="98"/>
      <c r="K271" s="98"/>
      <c r="L271" s="98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</row>
    <row r="272" spans="9:56" ht="12.75">
      <c r="I272" s="87"/>
      <c r="J272" s="98"/>
      <c r="K272" s="98"/>
      <c r="L272" s="98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</row>
    <row r="273" spans="9:56" ht="12.75">
      <c r="I273" s="87"/>
      <c r="J273" s="98"/>
      <c r="K273" s="98"/>
      <c r="L273" s="98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</row>
    <row r="274" spans="9:56" ht="12.75">
      <c r="I274" s="87"/>
      <c r="J274" s="98"/>
      <c r="K274" s="98"/>
      <c r="L274" s="98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</row>
    <row r="275" spans="9:56" ht="12.75">
      <c r="I275" s="87"/>
      <c r="J275" s="98"/>
      <c r="K275" s="98"/>
      <c r="L275" s="98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</row>
    <row r="276" spans="9:56" ht="12.75">
      <c r="I276" s="87"/>
      <c r="J276" s="98"/>
      <c r="K276" s="98"/>
      <c r="L276" s="98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</row>
    <row r="277" spans="9:56" ht="12.75">
      <c r="I277" s="87"/>
      <c r="J277" s="98"/>
      <c r="K277" s="98"/>
      <c r="L277" s="98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</row>
    <row r="278" spans="9:56" ht="12.75">
      <c r="I278" s="87"/>
      <c r="J278" s="98"/>
      <c r="K278" s="98"/>
      <c r="L278" s="98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</row>
    <row r="279" spans="9:56" ht="12.75">
      <c r="I279" s="87"/>
      <c r="J279" s="98"/>
      <c r="K279" s="98"/>
      <c r="L279" s="98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</row>
    <row r="280" spans="9:56" ht="12.75">
      <c r="I280" s="87"/>
      <c r="J280" s="98"/>
      <c r="K280" s="98"/>
      <c r="L280" s="98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</row>
    <row r="281" spans="9:56" ht="12.75">
      <c r="I281" s="87"/>
      <c r="J281" s="98"/>
      <c r="K281" s="98"/>
      <c r="L281" s="98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</row>
    <row r="282" spans="9:56" ht="12.75">
      <c r="I282" s="87"/>
      <c r="J282" s="98"/>
      <c r="K282" s="98"/>
      <c r="L282" s="98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</row>
    <row r="283" spans="9:56" ht="12.75">
      <c r="I283" s="87"/>
      <c r="J283" s="98"/>
      <c r="K283" s="98"/>
      <c r="L283" s="98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</row>
    <row r="284" spans="9:56" ht="12.75">
      <c r="I284" s="87"/>
      <c r="J284" s="98"/>
      <c r="K284" s="98"/>
      <c r="L284" s="98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</row>
    <row r="285" spans="9:56" ht="12.75">
      <c r="I285" s="87"/>
      <c r="J285" s="98"/>
      <c r="K285" s="98"/>
      <c r="L285" s="98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</row>
    <row r="286" spans="9:56" ht="12.75">
      <c r="I286" s="87"/>
      <c r="J286" s="98"/>
      <c r="K286" s="98"/>
      <c r="L286" s="98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</row>
    <row r="287" spans="9:56" ht="12.75">
      <c r="I287" s="87"/>
      <c r="J287" s="98"/>
      <c r="K287" s="98"/>
      <c r="L287" s="98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</row>
    <row r="288" spans="9:56" ht="12.75">
      <c r="I288" s="87"/>
      <c r="J288" s="98"/>
      <c r="K288" s="98"/>
      <c r="L288" s="98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</row>
    <row r="289" spans="9:56" ht="12.75">
      <c r="I289" s="87"/>
      <c r="J289" s="98"/>
      <c r="K289" s="98"/>
      <c r="L289" s="98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</row>
    <row r="290" spans="9:56" ht="12.75">
      <c r="I290" s="87"/>
      <c r="J290" s="98"/>
      <c r="K290" s="98"/>
      <c r="L290" s="98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</row>
    <row r="291" spans="9:56" ht="12.75">
      <c r="I291" s="87"/>
      <c r="J291" s="98"/>
      <c r="K291" s="98"/>
      <c r="L291" s="98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</row>
    <row r="292" spans="9:56" ht="12.75">
      <c r="I292" s="87"/>
      <c r="J292" s="98"/>
      <c r="K292" s="98"/>
      <c r="L292" s="98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</row>
    <row r="293" spans="9:56" ht="12.75">
      <c r="I293" s="87"/>
      <c r="J293" s="98"/>
      <c r="K293" s="98"/>
      <c r="L293" s="98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</row>
    <row r="294" spans="9:56" ht="12.75">
      <c r="I294" s="87"/>
      <c r="J294" s="98"/>
      <c r="K294" s="98"/>
      <c r="L294" s="98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</row>
    <row r="295" spans="9:56" ht="12.75">
      <c r="I295" s="87"/>
      <c r="J295" s="98"/>
      <c r="K295" s="98"/>
      <c r="L295" s="98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</row>
    <row r="296" spans="9:56" ht="12.75">
      <c r="I296" s="87"/>
      <c r="J296" s="98"/>
      <c r="K296" s="98"/>
      <c r="L296" s="98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</row>
    <row r="297" spans="9:56" ht="12.75">
      <c r="I297" s="87"/>
      <c r="J297" s="98"/>
      <c r="K297" s="98"/>
      <c r="L297" s="98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</row>
    <row r="298" spans="9:56" ht="12.75">
      <c r="I298" s="87"/>
      <c r="J298" s="98"/>
      <c r="K298" s="98"/>
      <c r="L298" s="98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</row>
    <row r="299" spans="9:56" ht="12.75">
      <c r="I299" s="87"/>
      <c r="J299" s="98"/>
      <c r="K299" s="98"/>
      <c r="L299" s="98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</row>
    <row r="300" spans="9:56" ht="12.75">
      <c r="I300" s="87"/>
      <c r="J300" s="98"/>
      <c r="K300" s="98"/>
      <c r="L300" s="98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</row>
    <row r="301" spans="9:56" ht="12.75">
      <c r="I301" s="87"/>
      <c r="J301" s="98"/>
      <c r="K301" s="98"/>
      <c r="L301" s="98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</row>
    <row r="302" spans="9:56" ht="12.75">
      <c r="I302" s="87"/>
      <c r="J302" s="98"/>
      <c r="K302" s="98"/>
      <c r="L302" s="98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</row>
    <row r="303" spans="9:56" ht="12.75">
      <c r="I303" s="87"/>
      <c r="J303" s="98"/>
      <c r="K303" s="98"/>
      <c r="L303" s="98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</row>
    <row r="304" spans="9:56" ht="12.75">
      <c r="I304" s="87"/>
      <c r="J304" s="98"/>
      <c r="K304" s="98"/>
      <c r="L304" s="98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</row>
    <row r="305" spans="9:56" ht="12.75">
      <c r="I305" s="87"/>
      <c r="J305" s="98"/>
      <c r="K305" s="98"/>
      <c r="L305" s="98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</row>
    <row r="306" spans="9:56" ht="12.75">
      <c r="I306" s="87"/>
      <c r="J306" s="98"/>
      <c r="K306" s="98"/>
      <c r="L306" s="98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</row>
    <row r="307" spans="9:56" ht="12.75">
      <c r="I307" s="87"/>
      <c r="J307" s="98"/>
      <c r="K307" s="98"/>
      <c r="L307" s="98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</row>
    <row r="308" spans="9:56" ht="12.75">
      <c r="I308" s="87"/>
      <c r="J308" s="98"/>
      <c r="K308" s="98"/>
      <c r="L308" s="98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</row>
    <row r="309" spans="9:56" ht="12.75">
      <c r="I309" s="87"/>
      <c r="J309" s="98"/>
      <c r="K309" s="98"/>
      <c r="L309" s="98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</row>
    <row r="310" spans="9:56" ht="12.75">
      <c r="I310" s="87"/>
      <c r="J310" s="98"/>
      <c r="K310" s="98"/>
      <c r="L310" s="98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</row>
    <row r="311" spans="9:56" ht="12.75">
      <c r="I311" s="87"/>
      <c r="J311" s="98"/>
      <c r="K311" s="98"/>
      <c r="L311" s="98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</row>
    <row r="312" spans="9:56" ht="12.75">
      <c r="I312" s="87"/>
      <c r="J312" s="98"/>
      <c r="K312" s="98"/>
      <c r="L312" s="98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</row>
    <row r="313" spans="9:56" ht="12.75">
      <c r="I313" s="87"/>
      <c r="J313" s="98"/>
      <c r="K313" s="98"/>
      <c r="L313" s="98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</row>
    <row r="314" spans="9:56" ht="12.75">
      <c r="I314" s="87"/>
      <c r="J314" s="98"/>
      <c r="K314" s="98"/>
      <c r="L314" s="98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</row>
    <row r="315" spans="9:56" ht="12.75">
      <c r="I315" s="87"/>
      <c r="J315" s="98"/>
      <c r="K315" s="98"/>
      <c r="L315" s="98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</row>
    <row r="316" spans="9:56" ht="12.75">
      <c r="I316" s="87"/>
      <c r="J316" s="98"/>
      <c r="K316" s="98"/>
      <c r="L316" s="98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</row>
    <row r="317" spans="9:56" ht="12.75">
      <c r="I317" s="87"/>
      <c r="J317" s="98"/>
      <c r="K317" s="98"/>
      <c r="L317" s="98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</row>
    <row r="318" spans="9:56" ht="12.75">
      <c r="I318" s="87"/>
      <c r="J318" s="98"/>
      <c r="K318" s="98"/>
      <c r="L318" s="98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</row>
    <row r="319" spans="9:56" ht="12.75">
      <c r="I319" s="87"/>
      <c r="J319" s="98"/>
      <c r="K319" s="98"/>
      <c r="L319" s="98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</row>
    <row r="320" spans="9:56" ht="12.75">
      <c r="I320" s="87"/>
      <c r="J320" s="98"/>
      <c r="K320" s="98"/>
      <c r="L320" s="98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</row>
    <row r="321" spans="9:56" ht="12.75">
      <c r="I321" s="87"/>
      <c r="J321" s="98"/>
      <c r="K321" s="98"/>
      <c r="L321" s="98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</row>
    <row r="322" spans="9:56" ht="12.75">
      <c r="I322" s="87"/>
      <c r="J322" s="98"/>
      <c r="K322" s="98"/>
      <c r="L322" s="98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</row>
    <row r="323" spans="9:56" ht="12.75">
      <c r="I323" s="87"/>
      <c r="J323" s="98"/>
      <c r="K323" s="98"/>
      <c r="L323" s="98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</row>
    <row r="324" spans="9:56" ht="12.75">
      <c r="I324" s="87"/>
      <c r="J324" s="98"/>
      <c r="K324" s="98"/>
      <c r="L324" s="98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</row>
    <row r="325" spans="9:56" ht="12.75">
      <c r="I325" s="87"/>
      <c r="J325" s="98"/>
      <c r="K325" s="98"/>
      <c r="L325" s="98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</row>
    <row r="326" spans="9:56" ht="12.75">
      <c r="I326" s="87"/>
      <c r="J326" s="98"/>
      <c r="K326" s="98"/>
      <c r="L326" s="98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</row>
    <row r="327" spans="9:56" ht="12.75">
      <c r="I327" s="87"/>
      <c r="J327" s="98"/>
      <c r="K327" s="98"/>
      <c r="L327" s="98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</row>
    <row r="328" spans="9:56" ht="12.75">
      <c r="I328" s="87"/>
      <c r="J328" s="98"/>
      <c r="K328" s="98"/>
      <c r="L328" s="98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</row>
    <row r="329" spans="9:56" ht="12.75">
      <c r="I329" s="87"/>
      <c r="J329" s="98"/>
      <c r="K329" s="98"/>
      <c r="L329" s="98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</row>
    <row r="330" spans="9:56" ht="12.75">
      <c r="I330" s="87"/>
      <c r="J330" s="98"/>
      <c r="K330" s="98"/>
      <c r="L330" s="98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</row>
    <row r="331" spans="9:56" ht="12.75">
      <c r="I331" s="87"/>
      <c r="J331" s="98"/>
      <c r="K331" s="98"/>
      <c r="L331" s="98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</row>
    <row r="332" spans="9:56" ht="12.75">
      <c r="I332" s="87"/>
      <c r="J332" s="98"/>
      <c r="K332" s="98"/>
      <c r="L332" s="98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</row>
    <row r="333" spans="9:56" ht="12.75">
      <c r="I333" s="87"/>
      <c r="J333" s="98"/>
      <c r="K333" s="98"/>
      <c r="L333" s="98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</row>
    <row r="334" spans="9:56" ht="12.75">
      <c r="I334" s="87"/>
      <c r="J334" s="98"/>
      <c r="K334" s="98"/>
      <c r="L334" s="98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</row>
    <row r="335" spans="9:56" ht="12.75">
      <c r="I335" s="87"/>
      <c r="J335" s="98"/>
      <c r="K335" s="98"/>
      <c r="L335" s="98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</row>
    <row r="336" spans="9:56" ht="12.75">
      <c r="I336" s="87"/>
      <c r="J336" s="98"/>
      <c r="K336" s="98"/>
      <c r="L336" s="98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</row>
    <row r="337" spans="9:56" ht="12.75">
      <c r="I337" s="87"/>
      <c r="J337" s="98"/>
      <c r="K337" s="98"/>
      <c r="L337" s="98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</row>
    <row r="338" spans="9:56" ht="12.75">
      <c r="I338" s="87"/>
      <c r="J338" s="98"/>
      <c r="K338" s="98"/>
      <c r="L338" s="98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</row>
    <row r="339" spans="9:56" ht="12.75">
      <c r="I339" s="87"/>
      <c r="J339" s="98"/>
      <c r="K339" s="98"/>
      <c r="L339" s="98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</row>
    <row r="340" spans="9:56" ht="12.75">
      <c r="I340" s="87"/>
      <c r="J340" s="98"/>
      <c r="K340" s="98"/>
      <c r="L340" s="98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</row>
    <row r="341" spans="9:56" ht="12.75">
      <c r="I341" s="87"/>
      <c r="J341" s="98"/>
      <c r="K341" s="98"/>
      <c r="L341" s="98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</row>
    <row r="342" spans="9:56" ht="12.75">
      <c r="I342" s="87"/>
      <c r="J342" s="98"/>
      <c r="K342" s="98"/>
      <c r="L342" s="98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</row>
    <row r="343" spans="9:56" ht="12.75">
      <c r="I343" s="87"/>
      <c r="J343" s="98"/>
      <c r="K343" s="98"/>
      <c r="L343" s="98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</row>
    <row r="344" spans="9:56" ht="12.75">
      <c r="I344" s="87"/>
      <c r="J344" s="98"/>
      <c r="K344" s="98"/>
      <c r="L344" s="98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</row>
    <row r="345" spans="9:56" ht="12.75">
      <c r="I345" s="87"/>
      <c r="J345" s="98"/>
      <c r="K345" s="98"/>
      <c r="L345" s="98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</row>
    <row r="346" spans="9:56" ht="12.75">
      <c r="I346" s="87"/>
      <c r="J346" s="98"/>
      <c r="K346" s="98"/>
      <c r="L346" s="98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</row>
    <row r="347" spans="9:56" ht="12.75">
      <c r="I347" s="87"/>
      <c r="J347" s="98"/>
      <c r="K347" s="98"/>
      <c r="L347" s="98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</row>
    <row r="348" spans="9:56" ht="12.75">
      <c r="I348" s="87"/>
      <c r="J348" s="98"/>
      <c r="K348" s="98"/>
      <c r="L348" s="98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</row>
    <row r="349" spans="9:56" ht="12.75">
      <c r="I349" s="87"/>
      <c r="J349" s="98"/>
      <c r="K349" s="98"/>
      <c r="L349" s="98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</row>
    <row r="350" spans="9:56" ht="12.75">
      <c r="I350" s="87"/>
      <c r="J350" s="98"/>
      <c r="K350" s="98"/>
      <c r="L350" s="98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</row>
    <row r="351" spans="9:56" ht="12.75">
      <c r="I351" s="87"/>
      <c r="J351" s="98"/>
      <c r="K351" s="98"/>
      <c r="L351" s="98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</row>
    <row r="352" spans="9:56" ht="12.75">
      <c r="I352" s="87"/>
      <c r="J352" s="98"/>
      <c r="K352" s="98"/>
      <c r="L352" s="98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</row>
    <row r="353" spans="9:56" ht="12.75">
      <c r="I353" s="87"/>
      <c r="J353" s="98"/>
      <c r="K353" s="98"/>
      <c r="L353" s="98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</row>
    <row r="354" spans="9:56" ht="12.75">
      <c r="I354" s="87"/>
      <c r="J354" s="98"/>
      <c r="K354" s="98"/>
      <c r="L354" s="98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</row>
    <row r="355" spans="9:56" ht="12.75">
      <c r="I355" s="87"/>
      <c r="J355" s="98"/>
      <c r="K355" s="98"/>
      <c r="L355" s="98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</row>
    <row r="356" spans="9:56" ht="12.75">
      <c r="I356" s="87"/>
      <c r="J356" s="98"/>
      <c r="K356" s="98"/>
      <c r="L356" s="98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</row>
    <row r="357" spans="9:56" ht="12.75">
      <c r="I357" s="87"/>
      <c r="J357" s="98"/>
      <c r="K357" s="98"/>
      <c r="L357" s="98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</row>
    <row r="358" spans="9:56" ht="12.75">
      <c r="I358" s="87"/>
      <c r="J358" s="98"/>
      <c r="K358" s="98"/>
      <c r="L358" s="98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</row>
    <row r="359" spans="9:56" ht="12.75">
      <c r="I359" s="87"/>
      <c r="J359" s="98"/>
      <c r="K359" s="98"/>
      <c r="L359" s="98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</row>
    <row r="360" spans="9:56" ht="12.75">
      <c r="I360" s="87"/>
      <c r="J360" s="98"/>
      <c r="K360" s="98"/>
      <c r="L360" s="98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</row>
    <row r="361" spans="9:56" ht="12.75">
      <c r="I361" s="87"/>
      <c r="J361" s="98"/>
      <c r="K361" s="98"/>
      <c r="L361" s="98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</row>
    <row r="362" spans="9:56" ht="12.75">
      <c r="I362" s="87"/>
      <c r="J362" s="98"/>
      <c r="K362" s="98"/>
      <c r="L362" s="98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</row>
    <row r="363" spans="9:56" ht="12.75">
      <c r="I363" s="87"/>
      <c r="J363" s="98"/>
      <c r="K363" s="98"/>
      <c r="L363" s="98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</row>
    <row r="364" spans="9:56" ht="12.75">
      <c r="I364" s="87"/>
      <c r="J364" s="98"/>
      <c r="K364" s="98"/>
      <c r="L364" s="98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</row>
    <row r="365" spans="9:56" ht="12.75">
      <c r="I365" s="87"/>
      <c r="J365" s="98"/>
      <c r="K365" s="98"/>
      <c r="L365" s="98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</row>
    <row r="366" spans="9:56" ht="12.75">
      <c r="I366" s="87"/>
      <c r="J366" s="98"/>
      <c r="K366" s="98"/>
      <c r="L366" s="98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</row>
    <row r="367" spans="9:56" ht="12.75">
      <c r="I367" s="87"/>
      <c r="J367" s="98"/>
      <c r="K367" s="98"/>
      <c r="L367" s="98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</row>
    <row r="368" spans="9:56" ht="12.75">
      <c r="I368" s="87"/>
      <c r="J368" s="98"/>
      <c r="K368" s="98"/>
      <c r="L368" s="98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</row>
    <row r="369" spans="9:56" ht="12.75">
      <c r="I369" s="87"/>
      <c r="J369" s="98"/>
      <c r="K369" s="98"/>
      <c r="L369" s="98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</row>
    <row r="370" spans="9:56" ht="12.75">
      <c r="I370" s="87"/>
      <c r="J370" s="98"/>
      <c r="K370" s="98"/>
      <c r="L370" s="98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</row>
    <row r="371" spans="9:56" ht="12.75">
      <c r="I371" s="87"/>
      <c r="J371" s="98"/>
      <c r="K371" s="98"/>
      <c r="L371" s="98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</row>
    <row r="372" spans="9:56" ht="12.75">
      <c r="I372" s="87"/>
      <c r="J372" s="98"/>
      <c r="K372" s="98"/>
      <c r="L372" s="98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</row>
    <row r="373" spans="9:56" ht="12.75">
      <c r="I373" s="87"/>
      <c r="J373" s="98"/>
      <c r="K373" s="98"/>
      <c r="L373" s="98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</row>
    <row r="374" spans="9:56" ht="12.75">
      <c r="I374" s="87"/>
      <c r="J374" s="98"/>
      <c r="K374" s="98"/>
      <c r="L374" s="98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</row>
    <row r="375" spans="9:56" ht="12.75">
      <c r="I375" s="87"/>
      <c r="J375" s="98"/>
      <c r="K375" s="98"/>
      <c r="L375" s="98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</row>
    <row r="376" spans="9:56" ht="12.75">
      <c r="I376" s="87"/>
      <c r="J376" s="98"/>
      <c r="K376" s="98"/>
      <c r="L376" s="98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</row>
    <row r="377" spans="9:56" ht="12.75">
      <c r="I377" s="87"/>
      <c r="J377" s="98"/>
      <c r="K377" s="98"/>
      <c r="L377" s="98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</row>
    <row r="378" spans="9:56" ht="12.75">
      <c r="I378" s="87"/>
      <c r="J378" s="98"/>
      <c r="K378" s="98"/>
      <c r="L378" s="98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</row>
    <row r="379" spans="9:56" ht="12.75">
      <c r="I379" s="87"/>
      <c r="J379" s="98"/>
      <c r="K379" s="98"/>
      <c r="L379" s="98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</row>
    <row r="380" spans="9:56" ht="12.75">
      <c r="I380" s="87"/>
      <c r="J380" s="98"/>
      <c r="K380" s="98"/>
      <c r="L380" s="98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</row>
    <row r="381" spans="9:56" ht="12.75">
      <c r="I381" s="87"/>
      <c r="J381" s="98"/>
      <c r="K381" s="98"/>
      <c r="L381" s="98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</row>
    <row r="382" spans="9:56" ht="12.75">
      <c r="I382" s="87"/>
      <c r="J382" s="98"/>
      <c r="K382" s="98"/>
      <c r="L382" s="98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</row>
    <row r="383" spans="9:56" ht="12.75">
      <c r="I383" s="87"/>
      <c r="J383" s="98"/>
      <c r="K383" s="98"/>
      <c r="L383" s="98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</row>
    <row r="384" spans="9:56" ht="12.75">
      <c r="I384" s="87"/>
      <c r="J384" s="98"/>
      <c r="K384" s="98"/>
      <c r="L384" s="98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</row>
    <row r="385" spans="9:56" ht="12.75">
      <c r="I385" s="87"/>
      <c r="J385" s="98"/>
      <c r="K385" s="98"/>
      <c r="L385" s="98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</row>
    <row r="386" spans="9:56" ht="12.75">
      <c r="I386" s="87"/>
      <c r="J386" s="98"/>
      <c r="K386" s="98"/>
      <c r="L386" s="98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</row>
    <row r="387" spans="9:56" ht="12.75">
      <c r="I387" s="87"/>
      <c r="J387" s="98"/>
      <c r="K387" s="98"/>
      <c r="L387" s="98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</row>
    <row r="388" spans="9:56" ht="12.75">
      <c r="I388" s="87"/>
      <c r="J388" s="98"/>
      <c r="K388" s="98"/>
      <c r="L388" s="98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</row>
    <row r="389" spans="9:56" ht="12.75">
      <c r="I389" s="87"/>
      <c r="J389" s="98"/>
      <c r="K389" s="98"/>
      <c r="L389" s="98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</row>
    <row r="390" spans="9:56" ht="12.75">
      <c r="I390" s="87"/>
      <c r="J390" s="98"/>
      <c r="K390" s="98"/>
      <c r="L390" s="98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</row>
    <row r="391" spans="9:56" ht="12.75">
      <c r="I391" s="87"/>
      <c r="J391" s="98"/>
      <c r="K391" s="98"/>
      <c r="L391" s="98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</row>
    <row r="392" spans="9:56" ht="12.75">
      <c r="I392" s="87"/>
      <c r="J392" s="98"/>
      <c r="K392" s="98"/>
      <c r="L392" s="98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</row>
    <row r="393" spans="9:56" ht="12.75">
      <c r="I393" s="87"/>
      <c r="J393" s="98"/>
      <c r="K393" s="98"/>
      <c r="L393" s="98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</row>
    <row r="394" spans="9:56" ht="12.75">
      <c r="I394" s="87"/>
      <c r="J394" s="98"/>
      <c r="K394" s="98"/>
      <c r="L394" s="98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</row>
    <row r="395" spans="9:56" ht="12.75">
      <c r="I395" s="87"/>
      <c r="J395" s="98"/>
      <c r="K395" s="98"/>
      <c r="L395" s="98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</row>
    <row r="396" spans="9:56" ht="12.75">
      <c r="I396" s="87"/>
      <c r="J396" s="98"/>
      <c r="K396" s="98"/>
      <c r="L396" s="98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</row>
    <row r="397" spans="9:56" ht="12.75">
      <c r="I397" s="87"/>
      <c r="J397" s="98"/>
      <c r="K397" s="98"/>
      <c r="L397" s="98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</row>
    <row r="398" spans="9:56" ht="12.75">
      <c r="I398" s="87"/>
      <c r="J398" s="98"/>
      <c r="K398" s="98"/>
      <c r="L398" s="98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</row>
    <row r="399" spans="9:56" ht="12.75">
      <c r="I399" s="87"/>
      <c r="J399" s="98"/>
      <c r="K399" s="98"/>
      <c r="L399" s="98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</row>
    <row r="400" spans="9:56" ht="12.75">
      <c r="I400" s="87"/>
      <c r="J400" s="98"/>
      <c r="K400" s="98"/>
      <c r="L400" s="98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</row>
    <row r="401" spans="9:56" ht="12.75">
      <c r="I401" s="87"/>
      <c r="J401" s="98"/>
      <c r="K401" s="98"/>
      <c r="L401" s="98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</row>
    <row r="402" spans="9:56" ht="12.75">
      <c r="I402" s="87"/>
      <c r="J402" s="98"/>
      <c r="K402" s="98"/>
      <c r="L402" s="98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</row>
    <row r="403" spans="9:56" ht="12.75">
      <c r="I403" s="87"/>
      <c r="J403" s="98"/>
      <c r="K403" s="98"/>
      <c r="L403" s="98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</row>
    <row r="404" spans="9:56" ht="12.75">
      <c r="I404" s="87"/>
      <c r="J404" s="98"/>
      <c r="K404" s="98"/>
      <c r="L404" s="98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</row>
    <row r="405" spans="9:56" ht="12.75">
      <c r="I405" s="87"/>
      <c r="J405" s="98"/>
      <c r="K405" s="98"/>
      <c r="L405" s="98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</row>
    <row r="406" spans="9:56" ht="12.75">
      <c r="I406" s="87"/>
      <c r="J406" s="98"/>
      <c r="K406" s="98"/>
      <c r="L406" s="98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</row>
    <row r="407" spans="9:56" ht="12.75">
      <c r="I407" s="87"/>
      <c r="J407" s="98"/>
      <c r="K407" s="98"/>
      <c r="L407" s="98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</row>
    <row r="408" spans="9:56" ht="12.75">
      <c r="I408" s="87"/>
      <c r="J408" s="98"/>
      <c r="K408" s="98"/>
      <c r="L408" s="98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</row>
    <row r="409" spans="9:56" ht="12.75">
      <c r="I409" s="87"/>
      <c r="J409" s="98"/>
      <c r="K409" s="98"/>
      <c r="L409" s="98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</row>
    <row r="410" spans="9:56" ht="12.75">
      <c r="I410" s="87"/>
      <c r="J410" s="98"/>
      <c r="K410" s="98"/>
      <c r="L410" s="98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</row>
    <row r="411" spans="9:56" ht="12.75">
      <c r="I411" s="87"/>
      <c r="J411" s="98"/>
      <c r="K411" s="98"/>
      <c r="L411" s="98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</row>
    <row r="412" spans="9:56" ht="12.75">
      <c r="I412" s="87"/>
      <c r="J412" s="98"/>
      <c r="K412" s="98"/>
      <c r="L412" s="98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</row>
    <row r="413" spans="9:56" ht="12.75">
      <c r="I413" s="87"/>
      <c r="J413" s="98"/>
      <c r="K413" s="98"/>
      <c r="L413" s="98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</row>
    <row r="414" spans="9:56" ht="12.75">
      <c r="I414" s="87"/>
      <c r="J414" s="98"/>
      <c r="K414" s="98"/>
      <c r="L414" s="98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</row>
    <row r="415" spans="9:56" ht="12.75">
      <c r="I415" s="87"/>
      <c r="J415" s="98"/>
      <c r="K415" s="98"/>
      <c r="L415" s="98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</row>
    <row r="416" spans="9:56" ht="12.75">
      <c r="I416" s="87"/>
      <c r="J416" s="98"/>
      <c r="K416" s="98"/>
      <c r="L416" s="98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</row>
    <row r="417" spans="9:56" ht="12.75">
      <c r="I417" s="87"/>
      <c r="J417" s="98"/>
      <c r="K417" s="98"/>
      <c r="L417" s="98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</row>
    <row r="418" spans="9:56" ht="12.75">
      <c r="I418" s="87"/>
      <c r="J418" s="98"/>
      <c r="K418" s="98"/>
      <c r="L418" s="98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</row>
    <row r="419" spans="9:56" ht="12.75">
      <c r="I419" s="87"/>
      <c r="J419" s="98"/>
      <c r="K419" s="98"/>
      <c r="L419" s="98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</row>
    <row r="420" spans="9:56" ht="12.75">
      <c r="I420" s="87"/>
      <c r="J420" s="98"/>
      <c r="K420" s="98"/>
      <c r="L420" s="98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</row>
    <row r="421" spans="9:56" ht="12.75">
      <c r="I421" s="87"/>
      <c r="J421" s="98"/>
      <c r="K421" s="98"/>
      <c r="L421" s="98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</row>
    <row r="422" spans="9:56" ht="12.75">
      <c r="I422" s="87"/>
      <c r="J422" s="98"/>
      <c r="K422" s="98"/>
      <c r="L422" s="98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</row>
    <row r="423" spans="9:56" ht="12.75">
      <c r="I423" s="87"/>
      <c r="J423" s="98"/>
      <c r="K423" s="98"/>
      <c r="L423" s="98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</row>
    <row r="424" spans="9:56" ht="12.75">
      <c r="I424" s="87"/>
      <c r="J424" s="98"/>
      <c r="K424" s="98"/>
      <c r="L424" s="98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</row>
    <row r="425" spans="9:56" ht="12.75">
      <c r="I425" s="87"/>
      <c r="J425" s="98"/>
      <c r="K425" s="98"/>
      <c r="L425" s="98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</row>
    <row r="426" spans="9:56" ht="12.75">
      <c r="I426" s="87"/>
      <c r="J426" s="98"/>
      <c r="K426" s="98"/>
      <c r="L426" s="98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</row>
    <row r="427" spans="9:56" ht="12.75">
      <c r="I427" s="87"/>
      <c r="J427" s="98"/>
      <c r="K427" s="98"/>
      <c r="L427" s="98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</row>
    <row r="428" spans="9:56" ht="12.75">
      <c r="I428" s="87"/>
      <c r="J428" s="98"/>
      <c r="K428" s="98"/>
      <c r="L428" s="98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</row>
    <row r="429" spans="9:56" ht="12.75">
      <c r="I429" s="87"/>
      <c r="J429" s="98"/>
      <c r="K429" s="98"/>
      <c r="L429" s="98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</row>
    <row r="430" spans="9:56" ht="12.75">
      <c r="I430" s="87"/>
      <c r="J430" s="98"/>
      <c r="K430" s="98"/>
      <c r="L430" s="98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</row>
    <row r="431" spans="9:56" ht="12.75">
      <c r="I431" s="87"/>
      <c r="J431" s="98"/>
      <c r="K431" s="98"/>
      <c r="L431" s="98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</row>
    <row r="432" spans="9:56" ht="12.75">
      <c r="I432" s="87"/>
      <c r="J432" s="98"/>
      <c r="K432" s="98"/>
      <c r="L432" s="98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</row>
    <row r="433" spans="9:56" ht="12.75">
      <c r="I433" s="87"/>
      <c r="J433" s="98"/>
      <c r="K433" s="98"/>
      <c r="L433" s="98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</row>
    <row r="434" spans="9:56" ht="12.75">
      <c r="I434" s="87"/>
      <c r="J434" s="98"/>
      <c r="K434" s="98"/>
      <c r="L434" s="98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</row>
    <row r="435" spans="9:56" ht="12.75">
      <c r="I435" s="87"/>
      <c r="J435" s="98"/>
      <c r="K435" s="98"/>
      <c r="L435" s="98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</row>
    <row r="436" spans="9:56" ht="12.75">
      <c r="I436" s="87"/>
      <c r="J436" s="98"/>
      <c r="K436" s="98"/>
      <c r="L436" s="98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</row>
    <row r="437" spans="9:56" ht="12.75">
      <c r="I437" s="87"/>
      <c r="J437" s="98"/>
      <c r="K437" s="98"/>
      <c r="L437" s="98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</row>
    <row r="438" spans="9:56" ht="12.75">
      <c r="I438" s="87"/>
      <c r="J438" s="98"/>
      <c r="K438" s="98"/>
      <c r="L438" s="98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</row>
    <row r="439" spans="9:56" ht="12.75">
      <c r="I439" s="87"/>
      <c r="J439" s="98"/>
      <c r="K439" s="98"/>
      <c r="L439" s="98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</row>
    <row r="440" spans="9:56" ht="12.75">
      <c r="I440" s="87"/>
      <c r="J440" s="98"/>
      <c r="K440" s="98"/>
      <c r="L440" s="98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</row>
    <row r="441" spans="9:56" ht="12.75">
      <c r="I441" s="87"/>
      <c r="J441" s="98"/>
      <c r="K441" s="98"/>
      <c r="L441" s="98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</row>
    <row r="442" spans="9:56" ht="12.75">
      <c r="I442" s="87"/>
      <c r="J442" s="98"/>
      <c r="K442" s="98"/>
      <c r="L442" s="98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</row>
    <row r="443" spans="9:56" ht="12.75">
      <c r="I443" s="87"/>
      <c r="J443" s="98"/>
      <c r="K443" s="98"/>
      <c r="L443" s="98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</row>
    <row r="444" spans="9:56" ht="12.75">
      <c r="I444" s="87"/>
      <c r="J444" s="98"/>
      <c r="K444" s="98"/>
      <c r="L444" s="98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</row>
    <row r="445" spans="9:56" ht="12.75">
      <c r="I445" s="87"/>
      <c r="J445" s="98"/>
      <c r="K445" s="98"/>
      <c r="L445" s="98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</row>
    <row r="446" spans="9:56" ht="12.75">
      <c r="I446" s="87"/>
      <c r="J446" s="98"/>
      <c r="K446" s="98"/>
      <c r="L446" s="98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</row>
    <row r="447" spans="9:56" ht="12.75">
      <c r="I447" s="87"/>
      <c r="J447" s="98"/>
      <c r="K447" s="98"/>
      <c r="L447" s="98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</row>
    <row r="448" spans="9:56" ht="12.75">
      <c r="I448" s="87"/>
      <c r="J448" s="98"/>
      <c r="K448" s="98"/>
      <c r="L448" s="98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</row>
    <row r="449" spans="9:56" ht="12.75">
      <c r="I449" s="87"/>
      <c r="J449" s="98"/>
      <c r="K449" s="98"/>
      <c r="L449" s="98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</row>
    <row r="450" spans="9:56" ht="12.75">
      <c r="I450" s="87"/>
      <c r="J450" s="98"/>
      <c r="K450" s="98"/>
      <c r="L450" s="98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</row>
    <row r="451" spans="9:56" ht="12.75">
      <c r="I451" s="87"/>
      <c r="J451" s="98"/>
      <c r="K451" s="98"/>
      <c r="L451" s="98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</row>
    <row r="452" spans="9:56" ht="12.75">
      <c r="I452" s="87"/>
      <c r="J452" s="98"/>
      <c r="K452" s="98"/>
      <c r="L452" s="98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</row>
    <row r="453" spans="9:56" ht="12.75">
      <c r="I453" s="87"/>
      <c r="J453" s="98"/>
      <c r="K453" s="98"/>
      <c r="L453" s="98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</row>
    <row r="454" spans="9:56" ht="12.75">
      <c r="I454" s="87"/>
      <c r="J454" s="98"/>
      <c r="K454" s="98"/>
      <c r="L454" s="98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</row>
    <row r="455" spans="9:56" ht="12.75">
      <c r="I455" s="87"/>
      <c r="J455" s="98"/>
      <c r="K455" s="98"/>
      <c r="L455" s="98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</row>
    <row r="456" spans="9:56" ht="12.75">
      <c r="I456" s="87"/>
      <c r="J456" s="98"/>
      <c r="K456" s="98"/>
      <c r="L456" s="98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</row>
    <row r="457" spans="9:56" ht="12.75">
      <c r="I457" s="87"/>
      <c r="J457" s="98"/>
      <c r="K457" s="98"/>
      <c r="L457" s="98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</row>
    <row r="458" spans="9:56" ht="12.75">
      <c r="I458" s="87"/>
      <c r="J458" s="98"/>
      <c r="K458" s="98"/>
      <c r="L458" s="98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</row>
    <row r="459" spans="9:56" ht="12.75">
      <c r="I459" s="87"/>
      <c r="J459" s="98"/>
      <c r="K459" s="98"/>
      <c r="L459" s="98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</row>
    <row r="460" spans="9:56" ht="12.75">
      <c r="I460" s="87"/>
      <c r="J460" s="98"/>
      <c r="K460" s="98"/>
      <c r="L460" s="98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</row>
    <row r="461" spans="9:56" ht="12.75">
      <c r="I461" s="87"/>
      <c r="J461" s="98"/>
      <c r="K461" s="98"/>
      <c r="L461" s="98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</row>
    <row r="462" spans="9:56" ht="12.75">
      <c r="I462" s="87"/>
      <c r="J462" s="98"/>
      <c r="K462" s="98"/>
      <c r="L462" s="98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</row>
    <row r="463" spans="9:56" ht="12.75">
      <c r="I463" s="87"/>
      <c r="J463" s="98"/>
      <c r="K463" s="98"/>
      <c r="L463" s="98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</row>
    <row r="464" spans="9:56" ht="12.75">
      <c r="I464" s="87"/>
      <c r="J464" s="98"/>
      <c r="K464" s="98"/>
      <c r="L464" s="98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</row>
    <row r="465" spans="9:56" ht="12.75">
      <c r="I465" s="87"/>
      <c r="J465" s="98"/>
      <c r="K465" s="98"/>
      <c r="L465" s="98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</row>
    <row r="466" spans="9:56" ht="12.75">
      <c r="I466" s="87"/>
      <c r="J466" s="98"/>
      <c r="K466" s="98"/>
      <c r="L466" s="98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</row>
    <row r="467" spans="9:56" ht="12.75">
      <c r="I467" s="87"/>
      <c r="J467" s="98"/>
      <c r="K467" s="98"/>
      <c r="L467" s="98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</row>
    <row r="468" spans="9:56" ht="12.75">
      <c r="I468" s="87"/>
      <c r="J468" s="98"/>
      <c r="K468" s="98"/>
      <c r="L468" s="98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</row>
    <row r="469" spans="9:56" ht="12.75">
      <c r="I469" s="87"/>
      <c r="J469" s="98"/>
      <c r="K469" s="98"/>
      <c r="L469" s="98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</row>
    <row r="470" spans="9:56" ht="12.75">
      <c r="I470" s="87"/>
      <c r="J470" s="98"/>
      <c r="K470" s="98"/>
      <c r="L470" s="98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</row>
    <row r="471" spans="9:56" ht="12.75">
      <c r="I471" s="87"/>
      <c r="J471" s="98"/>
      <c r="K471" s="98"/>
      <c r="L471" s="98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</row>
    <row r="472" spans="9:56" ht="12.75">
      <c r="I472" s="87"/>
      <c r="J472" s="98"/>
      <c r="K472" s="98"/>
      <c r="L472" s="98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</row>
    <row r="473" spans="9:56" ht="12.75">
      <c r="I473" s="87"/>
      <c r="J473" s="98"/>
      <c r="K473" s="98"/>
      <c r="L473" s="98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</row>
    <row r="474" spans="9:56" ht="12.75">
      <c r="I474" s="87"/>
      <c r="J474" s="98"/>
      <c r="K474" s="98"/>
      <c r="L474" s="98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</row>
    <row r="475" spans="9:56" ht="12.75">
      <c r="I475" s="87"/>
      <c r="J475" s="98"/>
      <c r="K475" s="98"/>
      <c r="L475" s="98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</row>
    <row r="476" spans="9:56" ht="12.75">
      <c r="I476" s="87"/>
      <c r="J476" s="98"/>
      <c r="K476" s="98"/>
      <c r="L476" s="98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</row>
    <row r="477" spans="9:56" ht="12.75">
      <c r="I477" s="87"/>
      <c r="J477" s="98"/>
      <c r="K477" s="98"/>
      <c r="L477" s="98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</row>
    <row r="478" spans="9:56" ht="12.75">
      <c r="I478" s="87"/>
      <c r="J478" s="98"/>
      <c r="K478" s="98"/>
      <c r="L478" s="98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</row>
    <row r="479" spans="9:56" ht="12.75">
      <c r="I479" s="87"/>
      <c r="J479" s="98"/>
      <c r="K479" s="98"/>
      <c r="L479" s="98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</row>
    <row r="480" spans="9:56" ht="12.75">
      <c r="I480" s="87"/>
      <c r="J480" s="98"/>
      <c r="K480" s="98"/>
      <c r="L480" s="98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</row>
    <row r="481" spans="9:56" ht="12.75">
      <c r="I481" s="87"/>
      <c r="J481" s="98"/>
      <c r="K481" s="98"/>
      <c r="L481" s="98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</row>
    <row r="482" spans="9:56" ht="12.75">
      <c r="I482" s="87"/>
      <c r="J482" s="98"/>
      <c r="K482" s="98"/>
      <c r="L482" s="98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</row>
    <row r="483" spans="9:56" ht="12.75">
      <c r="I483" s="87"/>
      <c r="J483" s="98"/>
      <c r="K483" s="98"/>
      <c r="L483" s="98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</row>
    <row r="484" spans="9:56" ht="12.75">
      <c r="I484" s="87"/>
      <c r="J484" s="98"/>
      <c r="K484" s="98"/>
      <c r="L484" s="98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</row>
    <row r="485" spans="9:56" ht="12.75">
      <c r="I485" s="87"/>
      <c r="J485" s="98"/>
      <c r="K485" s="98"/>
      <c r="L485" s="98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</row>
    <row r="486" spans="9:56" ht="12.75">
      <c r="I486" s="87"/>
      <c r="J486" s="98"/>
      <c r="K486" s="98"/>
      <c r="L486" s="98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</row>
    <row r="487" spans="9:56" ht="12.75">
      <c r="I487" s="87"/>
      <c r="J487" s="98"/>
      <c r="K487" s="98"/>
      <c r="L487" s="98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</row>
    <row r="488" spans="9:56" ht="12.75">
      <c r="I488" s="87"/>
      <c r="J488" s="98"/>
      <c r="K488" s="98"/>
      <c r="L488" s="98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</row>
    <row r="489" spans="9:56" ht="12.75">
      <c r="I489" s="87"/>
      <c r="J489" s="98"/>
      <c r="K489" s="98"/>
      <c r="L489" s="98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</row>
    <row r="490" spans="9:56" ht="12.75">
      <c r="I490" s="87"/>
      <c r="J490" s="98"/>
      <c r="K490" s="98"/>
      <c r="L490" s="98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</row>
    <row r="491" spans="9:56" ht="12.75">
      <c r="I491" s="87"/>
      <c r="J491" s="98"/>
      <c r="K491" s="98"/>
      <c r="L491" s="98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</row>
    <row r="492" spans="9:56" ht="12.75">
      <c r="I492" s="87"/>
      <c r="J492" s="98"/>
      <c r="K492" s="98"/>
      <c r="L492" s="98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</row>
    <row r="493" spans="9:56" ht="12.75">
      <c r="I493" s="87"/>
      <c r="J493" s="98"/>
      <c r="K493" s="98"/>
      <c r="L493" s="98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</row>
    <row r="494" spans="9:56" ht="12.75">
      <c r="I494" s="87"/>
      <c r="J494" s="98"/>
      <c r="K494" s="98"/>
      <c r="L494" s="98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</row>
    <row r="495" spans="9:56" ht="12.75">
      <c r="I495" s="87"/>
      <c r="J495" s="98"/>
      <c r="K495" s="98"/>
      <c r="L495" s="98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</row>
    <row r="496" spans="9:56" ht="12.75">
      <c r="I496" s="87"/>
      <c r="J496" s="98"/>
      <c r="K496" s="98"/>
      <c r="L496" s="98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</row>
    <row r="497" spans="9:56" ht="12.75">
      <c r="I497" s="87"/>
      <c r="J497" s="98"/>
      <c r="K497" s="98"/>
      <c r="L497" s="98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</row>
    <row r="498" spans="9:56" ht="12.75">
      <c r="I498" s="87"/>
      <c r="J498" s="98"/>
      <c r="K498" s="98"/>
      <c r="L498" s="98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</row>
    <row r="499" spans="9:56" ht="12.75">
      <c r="I499" s="87"/>
      <c r="J499" s="98"/>
      <c r="K499" s="98"/>
      <c r="L499" s="98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</row>
    <row r="500" spans="9:56" ht="12.75">
      <c r="I500" s="87"/>
      <c r="J500" s="98"/>
      <c r="K500" s="98"/>
      <c r="L500" s="98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</row>
    <row r="501" spans="9:56" ht="12.75">
      <c r="I501" s="87"/>
      <c r="J501" s="98"/>
      <c r="K501" s="98"/>
      <c r="L501" s="98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</row>
    <row r="502" spans="9:56" ht="12.75">
      <c r="I502" s="87"/>
      <c r="J502" s="98"/>
      <c r="K502" s="98"/>
      <c r="L502" s="98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</row>
    <row r="503" spans="9:56" ht="12.75">
      <c r="I503" s="87"/>
      <c r="J503" s="98"/>
      <c r="K503" s="98"/>
      <c r="L503" s="98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</row>
    <row r="504" spans="9:56" ht="12.75">
      <c r="I504" s="87"/>
      <c r="J504" s="98"/>
      <c r="K504" s="98"/>
      <c r="L504" s="98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</row>
    <row r="505" spans="9:56" ht="12.75">
      <c r="I505" s="87"/>
      <c r="J505" s="98"/>
      <c r="K505" s="98"/>
      <c r="L505" s="98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</row>
    <row r="506" spans="9:56" ht="12.75">
      <c r="I506" s="87"/>
      <c r="J506" s="98"/>
      <c r="K506" s="98"/>
      <c r="L506" s="98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</row>
    <row r="507" spans="9:56" ht="12.75">
      <c r="I507" s="87"/>
      <c r="J507" s="98"/>
      <c r="K507" s="98"/>
      <c r="L507" s="98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</row>
    <row r="508" spans="9:56" ht="12.75">
      <c r="I508" s="87"/>
      <c r="J508" s="98"/>
      <c r="K508" s="98"/>
      <c r="L508" s="98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</row>
    <row r="509" spans="9:56" ht="12.75">
      <c r="I509" s="87"/>
      <c r="J509" s="98"/>
      <c r="K509" s="98"/>
      <c r="L509" s="98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</row>
    <row r="510" spans="9:56" ht="12.75">
      <c r="I510" s="87"/>
      <c r="J510" s="98"/>
      <c r="K510" s="98"/>
      <c r="L510" s="98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</row>
    <row r="511" spans="9:56" ht="12.75">
      <c r="I511" s="87"/>
      <c r="J511" s="98"/>
      <c r="K511" s="98"/>
      <c r="L511" s="98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</row>
    <row r="512" spans="9:56" ht="12.75">
      <c r="I512" s="87"/>
      <c r="J512" s="98"/>
      <c r="K512" s="98"/>
      <c r="L512" s="98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</row>
    <row r="513" spans="9:56" ht="12.75">
      <c r="I513" s="87"/>
      <c r="J513" s="98"/>
      <c r="K513" s="98"/>
      <c r="L513" s="98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</row>
    <row r="514" spans="9:56" ht="12.75">
      <c r="I514" s="87"/>
      <c r="J514" s="98"/>
      <c r="K514" s="98"/>
      <c r="L514" s="98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</row>
    <row r="515" spans="9:56" ht="12.75">
      <c r="I515" s="87"/>
      <c r="J515" s="98"/>
      <c r="K515" s="98"/>
      <c r="L515" s="98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</row>
    <row r="516" spans="9:56" ht="12.75">
      <c r="I516" s="87"/>
      <c r="J516" s="98"/>
      <c r="K516" s="98"/>
      <c r="L516" s="98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</row>
    <row r="517" spans="9:56" ht="12.75">
      <c r="I517" s="87"/>
      <c r="J517" s="98"/>
      <c r="K517" s="98"/>
      <c r="L517" s="98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</row>
    <row r="518" spans="9:56" ht="12.75">
      <c r="I518" s="87"/>
      <c r="J518" s="98"/>
      <c r="K518" s="98"/>
      <c r="L518" s="98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</row>
    <row r="519" spans="9:56" ht="12.75">
      <c r="I519" s="87"/>
      <c r="J519" s="98"/>
      <c r="K519" s="98"/>
      <c r="L519" s="98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</row>
    <row r="520" spans="9:56" ht="12.75">
      <c r="I520" s="87"/>
      <c r="J520" s="98"/>
      <c r="K520" s="98"/>
      <c r="L520" s="98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</row>
    <row r="521" spans="9:56" ht="12.75">
      <c r="I521" s="87"/>
      <c r="J521" s="98"/>
      <c r="K521" s="98"/>
      <c r="L521" s="98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</row>
    <row r="522" spans="9:56" ht="12.75">
      <c r="I522" s="87"/>
      <c r="J522" s="98"/>
      <c r="K522" s="98"/>
      <c r="L522" s="98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</row>
    <row r="523" spans="9:56" ht="12.75">
      <c r="I523" s="87"/>
      <c r="J523" s="98"/>
      <c r="K523" s="98"/>
      <c r="L523" s="98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</row>
    <row r="524" spans="9:56" ht="12.75">
      <c r="I524" s="87"/>
      <c r="J524" s="98"/>
      <c r="K524" s="98"/>
      <c r="L524" s="98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</row>
    <row r="525" spans="9:56" ht="12.75">
      <c r="I525" s="87"/>
      <c r="J525" s="98"/>
      <c r="K525" s="98"/>
      <c r="L525" s="98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</row>
    <row r="526" spans="9:56" ht="12.75">
      <c r="I526" s="87"/>
      <c r="J526" s="98"/>
      <c r="K526" s="98"/>
      <c r="L526" s="98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</row>
    <row r="527" spans="9:56" ht="12.75">
      <c r="I527" s="87"/>
      <c r="J527" s="98"/>
      <c r="K527" s="98"/>
      <c r="L527" s="98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</row>
    <row r="528" spans="9:56" ht="12.75">
      <c r="I528" s="87"/>
      <c r="J528" s="98"/>
      <c r="K528" s="98"/>
      <c r="L528" s="98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</row>
    <row r="529" spans="9:56" ht="12.75">
      <c r="I529" s="87"/>
      <c r="J529" s="98"/>
      <c r="K529" s="98"/>
      <c r="L529" s="98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</row>
    <row r="530" spans="9:56" ht="12.75">
      <c r="I530" s="87"/>
      <c r="J530" s="98"/>
      <c r="K530" s="98"/>
      <c r="L530" s="98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</row>
    <row r="531" spans="9:56" ht="12.75">
      <c r="I531" s="87"/>
      <c r="J531" s="98"/>
      <c r="K531" s="98"/>
      <c r="L531" s="98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</row>
    <row r="532" spans="9:56" ht="12.75">
      <c r="I532" s="87"/>
      <c r="J532" s="98"/>
      <c r="K532" s="98"/>
      <c r="L532" s="98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</row>
    <row r="533" spans="9:56" ht="12.75">
      <c r="I533" s="87"/>
      <c r="J533" s="98"/>
      <c r="K533" s="98"/>
      <c r="L533" s="98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</row>
    <row r="534" spans="9:56" ht="12.75">
      <c r="I534" s="87"/>
      <c r="J534" s="98"/>
      <c r="K534" s="98"/>
      <c r="L534" s="98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</row>
    <row r="535" spans="9:56" ht="12.75">
      <c r="I535" s="87"/>
      <c r="J535" s="98"/>
      <c r="K535" s="98"/>
      <c r="L535" s="98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</row>
    <row r="536" spans="9:56" ht="12.75">
      <c r="I536" s="87"/>
      <c r="J536" s="98"/>
      <c r="K536" s="98"/>
      <c r="L536" s="98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</row>
    <row r="537" spans="9:56" ht="12.75">
      <c r="I537" s="87"/>
      <c r="J537" s="98"/>
      <c r="K537" s="98"/>
      <c r="L537" s="98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</row>
    <row r="538" spans="9:56" ht="12.75">
      <c r="I538" s="87"/>
      <c r="J538" s="98"/>
      <c r="K538" s="98"/>
      <c r="L538" s="98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</row>
    <row r="539" spans="9:56" ht="12.75">
      <c r="I539" s="87"/>
      <c r="J539" s="98"/>
      <c r="K539" s="98"/>
      <c r="L539" s="98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</row>
    <row r="540" spans="9:56" ht="12.75">
      <c r="I540" s="87"/>
      <c r="J540" s="98"/>
      <c r="K540" s="98"/>
      <c r="L540" s="98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</row>
    <row r="541" spans="9:56" ht="12.75">
      <c r="I541" s="87"/>
      <c r="J541" s="98"/>
      <c r="K541" s="98"/>
      <c r="L541" s="98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</row>
    <row r="542" spans="9:56" ht="12.75">
      <c r="I542" s="87"/>
      <c r="J542" s="98"/>
      <c r="K542" s="98"/>
      <c r="L542" s="98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</row>
    <row r="543" spans="9:56" ht="12.75">
      <c r="I543" s="87"/>
      <c r="J543" s="98"/>
      <c r="K543" s="98"/>
      <c r="L543" s="98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</row>
    <row r="544" spans="9:56" ht="12.75">
      <c r="I544" s="87"/>
      <c r="J544" s="98"/>
      <c r="K544" s="98"/>
      <c r="L544" s="98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</row>
    <row r="545" spans="9:56" ht="12.75">
      <c r="I545" s="87"/>
      <c r="J545" s="98"/>
      <c r="K545" s="98"/>
      <c r="L545" s="98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</row>
    <row r="546" spans="9:56" ht="12.75">
      <c r="I546" s="87"/>
      <c r="J546" s="98"/>
      <c r="K546" s="98"/>
      <c r="L546" s="98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</row>
    <row r="547" spans="9:56" ht="12.75">
      <c r="I547" s="87"/>
      <c r="J547" s="98"/>
      <c r="K547" s="98"/>
      <c r="L547" s="98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</row>
    <row r="548" spans="9:56" ht="12.75">
      <c r="I548" s="87"/>
      <c r="J548" s="98"/>
      <c r="K548" s="98"/>
      <c r="L548" s="98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</row>
    <row r="549" spans="9:56" ht="12.75">
      <c r="I549" s="87"/>
      <c r="J549" s="98"/>
      <c r="K549" s="98"/>
      <c r="L549" s="98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</row>
    <row r="550" spans="9:56" ht="12.75">
      <c r="I550" s="87"/>
      <c r="J550" s="98"/>
      <c r="K550" s="98"/>
      <c r="L550" s="98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</row>
    <row r="551" spans="9:56" ht="12.75">
      <c r="I551" s="87"/>
      <c r="J551" s="98"/>
      <c r="K551" s="98"/>
      <c r="L551" s="98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</row>
    <row r="552" spans="9:56" ht="12.75">
      <c r="I552" s="87"/>
      <c r="J552" s="98"/>
      <c r="K552" s="98"/>
      <c r="L552" s="98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</row>
    <row r="553" spans="9:56" ht="12.75">
      <c r="I553" s="87"/>
      <c r="J553" s="98"/>
      <c r="K553" s="98"/>
      <c r="L553" s="98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</row>
    <row r="554" spans="9:56" ht="12.75">
      <c r="I554" s="87"/>
      <c r="J554" s="98"/>
      <c r="K554" s="98"/>
      <c r="L554" s="98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</row>
    <row r="555" spans="9:56" ht="12.75">
      <c r="I555" s="87"/>
      <c r="J555" s="98"/>
      <c r="K555" s="98"/>
      <c r="L555" s="98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</row>
    <row r="556" spans="9:56" ht="12.75">
      <c r="I556" s="87"/>
      <c r="J556" s="98"/>
      <c r="K556" s="98"/>
      <c r="L556" s="98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</row>
    <row r="557" spans="9:56" ht="12.75">
      <c r="I557" s="87"/>
      <c r="J557" s="98"/>
      <c r="K557" s="98"/>
      <c r="L557" s="98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</row>
    <row r="558" spans="9:56" ht="12.75">
      <c r="I558" s="87"/>
      <c r="J558" s="98"/>
      <c r="K558" s="98"/>
      <c r="L558" s="98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</row>
    <row r="559" spans="9:56" ht="12.75">
      <c r="I559" s="87"/>
      <c r="J559" s="98"/>
      <c r="K559" s="98"/>
      <c r="L559" s="98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</row>
    <row r="560" spans="9:56" ht="12.75">
      <c r="I560" s="87"/>
      <c r="J560" s="98"/>
      <c r="K560" s="98"/>
      <c r="L560" s="98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</row>
    <row r="561" spans="9:56" ht="12.75">
      <c r="I561" s="87"/>
      <c r="J561" s="98"/>
      <c r="K561" s="98"/>
      <c r="L561" s="98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</row>
    <row r="562" spans="9:56" ht="12.75">
      <c r="I562" s="87"/>
      <c r="J562" s="98"/>
      <c r="K562" s="98"/>
      <c r="L562" s="98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</row>
    <row r="563" spans="9:56" ht="12.75">
      <c r="I563" s="87"/>
      <c r="J563" s="98"/>
      <c r="K563" s="98"/>
      <c r="L563" s="98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</row>
    <row r="564" spans="9:56" ht="12.75">
      <c r="I564" s="87"/>
      <c r="J564" s="98"/>
      <c r="K564" s="98"/>
      <c r="L564" s="98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</row>
    <row r="565" spans="9:56" ht="12.75">
      <c r="I565" s="87"/>
      <c r="J565" s="98"/>
      <c r="K565" s="98"/>
      <c r="L565" s="98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</row>
    <row r="566" spans="9:56" ht="12.75">
      <c r="I566" s="87"/>
      <c r="J566" s="98"/>
      <c r="K566" s="98"/>
      <c r="L566" s="98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</row>
    <row r="567" spans="9:56" ht="12.75">
      <c r="I567" s="87"/>
      <c r="J567" s="98"/>
      <c r="K567" s="98"/>
      <c r="L567" s="98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</row>
    <row r="568" spans="9:56" ht="12.75">
      <c r="I568" s="87"/>
      <c r="J568" s="98"/>
      <c r="K568" s="98"/>
      <c r="L568" s="98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</row>
    <row r="569" spans="9:56" ht="12.75">
      <c r="I569" s="87"/>
      <c r="J569" s="98"/>
      <c r="K569" s="98"/>
      <c r="L569" s="98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</row>
    <row r="570" spans="9:56" ht="12.75">
      <c r="I570" s="87"/>
      <c r="J570" s="98"/>
      <c r="K570" s="98"/>
      <c r="L570" s="98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</row>
    <row r="571" spans="9:56" ht="12.75">
      <c r="I571" s="87"/>
      <c r="J571" s="98"/>
      <c r="K571" s="98"/>
      <c r="L571" s="98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</row>
    <row r="572" spans="9:56" ht="12.75">
      <c r="I572" s="87"/>
      <c r="J572" s="98"/>
      <c r="K572" s="98"/>
      <c r="L572" s="98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</row>
    <row r="573" spans="9:56" ht="12.75">
      <c r="I573" s="87"/>
      <c r="J573" s="98"/>
      <c r="K573" s="98"/>
      <c r="L573" s="98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</row>
    <row r="574" spans="9:56" ht="12.75">
      <c r="I574" s="87"/>
      <c r="J574" s="98"/>
      <c r="K574" s="98"/>
      <c r="L574" s="98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</row>
    <row r="575" spans="9:56" ht="12.75">
      <c r="I575" s="87"/>
      <c r="J575" s="98"/>
      <c r="K575" s="98"/>
      <c r="L575" s="98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</row>
    <row r="576" spans="9:56" ht="12.75">
      <c r="I576" s="87"/>
      <c r="J576" s="98"/>
      <c r="K576" s="98"/>
      <c r="L576" s="98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</row>
    <row r="577" spans="9:56" ht="12.75">
      <c r="I577" s="87"/>
      <c r="J577" s="98"/>
      <c r="K577" s="98"/>
      <c r="L577" s="98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</row>
    <row r="578" spans="9:56" ht="12.75">
      <c r="I578" s="87"/>
      <c r="J578" s="98"/>
      <c r="K578" s="98"/>
      <c r="L578" s="98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</row>
    <row r="579" spans="9:56" ht="12.75">
      <c r="I579" s="87"/>
      <c r="J579" s="98"/>
      <c r="K579" s="98"/>
      <c r="L579" s="98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</row>
    <row r="580" spans="9:56" ht="12.75">
      <c r="I580" s="87"/>
      <c r="J580" s="98"/>
      <c r="K580" s="98"/>
      <c r="L580" s="98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</row>
    <row r="581" spans="9:56" ht="12.75">
      <c r="I581" s="87"/>
      <c r="J581" s="98"/>
      <c r="K581" s="98"/>
      <c r="L581" s="98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</row>
    <row r="582" spans="9:56" ht="12.75">
      <c r="I582" s="87"/>
      <c r="J582" s="98"/>
      <c r="K582" s="98"/>
      <c r="L582" s="98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</row>
    <row r="583" spans="9:56" ht="12.75">
      <c r="I583" s="87"/>
      <c r="J583" s="98"/>
      <c r="K583" s="98"/>
      <c r="L583" s="98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</row>
    <row r="584" spans="9:56" ht="12.75">
      <c r="I584" s="87"/>
      <c r="J584" s="98"/>
      <c r="K584" s="98"/>
      <c r="L584" s="98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</row>
    <row r="585" spans="9:56" ht="12.75">
      <c r="I585" s="87"/>
      <c r="J585" s="98"/>
      <c r="K585" s="98"/>
      <c r="L585" s="98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</row>
    <row r="586" spans="9:56" ht="12.75">
      <c r="I586" s="87"/>
      <c r="J586" s="98"/>
      <c r="K586" s="98"/>
      <c r="L586" s="98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</row>
    <row r="587" spans="9:56" ht="12.75">
      <c r="I587" s="87"/>
      <c r="J587" s="98"/>
      <c r="K587" s="98"/>
      <c r="L587" s="98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</row>
    <row r="588" spans="9:56" ht="12.75">
      <c r="I588" s="87"/>
      <c r="J588" s="98"/>
      <c r="K588" s="98"/>
      <c r="L588" s="98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</row>
    <row r="589" spans="9:56" ht="12.75">
      <c r="I589" s="87"/>
      <c r="J589" s="98"/>
      <c r="K589" s="98"/>
      <c r="L589" s="98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</row>
    <row r="590" spans="9:56" ht="12.75">
      <c r="I590" s="87"/>
      <c r="J590" s="98"/>
      <c r="K590" s="98"/>
      <c r="L590" s="98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</row>
    <row r="591" spans="9:56" ht="12.75">
      <c r="I591" s="87"/>
      <c r="J591" s="98"/>
      <c r="K591" s="98"/>
      <c r="L591" s="98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</row>
    <row r="592" spans="9:56" ht="12.75">
      <c r="I592" s="87"/>
      <c r="J592" s="98"/>
      <c r="K592" s="98"/>
      <c r="L592" s="98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</row>
    <row r="593" spans="9:56" ht="12.75">
      <c r="I593" s="87"/>
      <c r="J593" s="98"/>
      <c r="K593" s="98"/>
      <c r="L593" s="98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</row>
    <row r="594" spans="9:56" ht="12.75">
      <c r="I594" s="87"/>
      <c r="J594" s="98"/>
      <c r="K594" s="98"/>
      <c r="L594" s="98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</row>
    <row r="595" spans="9:56" ht="12.75">
      <c r="I595" s="87"/>
      <c r="J595" s="98"/>
      <c r="K595" s="98"/>
      <c r="L595" s="98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</row>
    <row r="596" spans="9:56" ht="12.75">
      <c r="I596" s="87"/>
      <c r="J596" s="98"/>
      <c r="K596" s="98"/>
      <c r="L596" s="98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</row>
    <row r="597" spans="9:56" ht="12.75">
      <c r="I597" s="87"/>
      <c r="J597" s="98"/>
      <c r="K597" s="98"/>
      <c r="L597" s="98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</row>
    <row r="598" spans="9:56" ht="12.75">
      <c r="I598" s="87"/>
      <c r="J598" s="98"/>
      <c r="K598" s="98"/>
      <c r="L598" s="98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</row>
    <row r="599" spans="9:56" ht="12.75">
      <c r="I599" s="87"/>
      <c r="J599" s="98"/>
      <c r="K599" s="98"/>
      <c r="L599" s="98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</row>
    <row r="600" spans="9:56" ht="12.75">
      <c r="I600" s="87"/>
      <c r="J600" s="98"/>
      <c r="K600" s="98"/>
      <c r="L600" s="98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</row>
    <row r="601" spans="9:56" ht="12.75">
      <c r="I601" s="87"/>
      <c r="J601" s="98"/>
      <c r="K601" s="98"/>
      <c r="L601" s="98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</row>
    <row r="602" spans="9:56" ht="12.75">
      <c r="I602" s="87"/>
      <c r="J602" s="98"/>
      <c r="K602" s="98"/>
      <c r="L602" s="98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</row>
    <row r="603" spans="9:56" ht="12.75">
      <c r="I603" s="87"/>
      <c r="J603" s="98"/>
      <c r="K603" s="98"/>
      <c r="L603" s="98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</row>
    <row r="604" spans="9:56" ht="12.75">
      <c r="I604" s="87"/>
      <c r="J604" s="98"/>
      <c r="K604" s="98"/>
      <c r="L604" s="98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</row>
    <row r="605" spans="9:56" ht="12.75">
      <c r="I605" s="87"/>
      <c r="J605" s="98"/>
      <c r="K605" s="98"/>
      <c r="L605" s="98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</row>
    <row r="606" spans="9:56" ht="12.75">
      <c r="I606" s="87"/>
      <c r="J606" s="98"/>
      <c r="K606" s="98"/>
      <c r="L606" s="98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</row>
    <row r="607" spans="9:56" ht="12.75">
      <c r="I607" s="87"/>
      <c r="J607" s="98"/>
      <c r="K607" s="98"/>
      <c r="L607" s="98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</row>
    <row r="608" spans="9:56" ht="12.75">
      <c r="I608" s="87"/>
      <c r="J608" s="98"/>
      <c r="K608" s="98"/>
      <c r="L608" s="98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</row>
    <row r="609" spans="9:56" ht="12.75">
      <c r="I609" s="87"/>
      <c r="J609" s="98"/>
      <c r="K609" s="98"/>
      <c r="L609" s="98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</row>
    <row r="610" spans="9:56" ht="12.75">
      <c r="I610" s="87"/>
      <c r="J610" s="98"/>
      <c r="K610" s="98"/>
      <c r="L610" s="98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</row>
    <row r="611" spans="9:56" ht="12.75">
      <c r="I611" s="87"/>
      <c r="J611" s="98"/>
      <c r="K611" s="98"/>
      <c r="L611" s="98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</row>
    <row r="612" spans="9:56" ht="12.75">
      <c r="I612" s="87"/>
      <c r="J612" s="98"/>
      <c r="K612" s="98"/>
      <c r="L612" s="98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</row>
    <row r="613" spans="9:56" ht="12.75">
      <c r="I613" s="87"/>
      <c r="J613" s="98"/>
      <c r="K613" s="98"/>
      <c r="L613" s="98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</row>
    <row r="614" spans="9:56" ht="12.75">
      <c r="I614" s="87"/>
      <c r="J614" s="98"/>
      <c r="K614" s="98"/>
      <c r="L614" s="98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</row>
    <row r="615" spans="9:56" ht="12.75">
      <c r="I615" s="87"/>
      <c r="J615" s="98"/>
      <c r="K615" s="98"/>
      <c r="L615" s="98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</row>
    <row r="616" spans="9:56" ht="12.75">
      <c r="I616" s="87"/>
      <c r="J616" s="98"/>
      <c r="K616" s="98"/>
      <c r="L616" s="98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</row>
    <row r="617" spans="9:56" ht="12.75">
      <c r="I617" s="87"/>
      <c r="J617" s="98"/>
      <c r="K617" s="98"/>
      <c r="L617" s="98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</row>
    <row r="618" spans="9:56" ht="12.75">
      <c r="I618" s="87"/>
      <c r="J618" s="98"/>
      <c r="K618" s="98"/>
      <c r="L618" s="98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</row>
    <row r="619" spans="9:56" ht="12.75">
      <c r="I619" s="87"/>
      <c r="J619" s="98"/>
      <c r="K619" s="98"/>
      <c r="L619" s="98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</row>
    <row r="620" spans="9:56" ht="12.75">
      <c r="I620" s="87"/>
      <c r="J620" s="98"/>
      <c r="K620" s="98"/>
      <c r="L620" s="98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</row>
    <row r="621" spans="9:56" ht="12.75">
      <c r="I621" s="87"/>
      <c r="J621" s="98"/>
      <c r="K621" s="98"/>
      <c r="L621" s="98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</row>
    <row r="622" spans="9:56" ht="12.75">
      <c r="I622" s="87"/>
      <c r="J622" s="98"/>
      <c r="K622" s="98"/>
      <c r="L622" s="98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</row>
    <row r="623" spans="9:56" ht="12.75">
      <c r="I623" s="87"/>
      <c r="J623" s="98"/>
      <c r="K623" s="98"/>
      <c r="L623" s="98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</row>
    <row r="624" spans="9:56" ht="12.75">
      <c r="I624" s="87"/>
      <c r="J624" s="98"/>
      <c r="K624" s="98"/>
      <c r="L624" s="98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</row>
    <row r="625" spans="9:56" ht="12.75">
      <c r="I625" s="87"/>
      <c r="J625" s="98"/>
      <c r="K625" s="98"/>
      <c r="L625" s="98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</row>
    <row r="626" spans="9:56" ht="12.75">
      <c r="I626" s="87"/>
      <c r="J626" s="98"/>
      <c r="K626" s="98"/>
      <c r="L626" s="98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</row>
    <row r="627" spans="9:56" ht="12.75">
      <c r="I627" s="87"/>
      <c r="J627" s="98"/>
      <c r="K627" s="98"/>
      <c r="L627" s="98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</row>
    <row r="628" spans="9:56" ht="12.75">
      <c r="I628" s="87"/>
      <c r="J628" s="98"/>
      <c r="K628" s="98"/>
      <c r="L628" s="98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</row>
    <row r="629" spans="9:56" ht="12.75">
      <c r="I629" s="87"/>
      <c r="J629" s="98"/>
      <c r="K629" s="98"/>
      <c r="L629" s="98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</row>
    <row r="630" spans="9:56" ht="12.75">
      <c r="I630" s="87"/>
      <c r="J630" s="98"/>
      <c r="K630" s="98"/>
      <c r="L630" s="98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</row>
    <row r="631" spans="9:56" ht="12.75">
      <c r="I631" s="87"/>
      <c r="J631" s="98"/>
      <c r="K631" s="98"/>
      <c r="L631" s="98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</row>
    <row r="632" spans="9:56" ht="12.75">
      <c r="I632" s="87"/>
      <c r="J632" s="98"/>
      <c r="K632" s="98"/>
      <c r="L632" s="98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</row>
    <row r="633" spans="9:56" ht="12.75">
      <c r="I633" s="87"/>
      <c r="J633" s="98"/>
      <c r="K633" s="98"/>
      <c r="L633" s="98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</row>
    <row r="634" spans="9:56" ht="12.75">
      <c r="I634" s="87"/>
      <c r="J634" s="98"/>
      <c r="K634" s="98"/>
      <c r="L634" s="98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</row>
    <row r="635" spans="9:56" ht="12.75">
      <c r="I635" s="87"/>
      <c r="J635" s="98"/>
      <c r="K635" s="98"/>
      <c r="L635" s="98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</row>
    <row r="636" spans="9:56" ht="12.75">
      <c r="I636" s="87"/>
      <c r="J636" s="98"/>
      <c r="K636" s="98"/>
      <c r="L636" s="98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</row>
    <row r="637" spans="9:56" ht="12.75">
      <c r="I637" s="87"/>
      <c r="J637" s="98"/>
      <c r="K637" s="98"/>
      <c r="L637" s="98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</row>
    <row r="638" spans="9:56" ht="12.75">
      <c r="I638" s="87"/>
      <c r="J638" s="98"/>
      <c r="K638" s="98"/>
      <c r="L638" s="98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</row>
    <row r="639" spans="9:56" ht="12.75">
      <c r="I639" s="87"/>
      <c r="J639" s="98"/>
      <c r="K639" s="98"/>
      <c r="L639" s="98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</row>
    <row r="640" spans="9:56" ht="12.75">
      <c r="I640" s="87"/>
      <c r="J640" s="98"/>
      <c r="K640" s="98"/>
      <c r="L640" s="98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</row>
    <row r="641" spans="9:56" ht="12.75">
      <c r="I641" s="87"/>
      <c r="J641" s="98"/>
      <c r="K641" s="98"/>
      <c r="L641" s="98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</row>
    <row r="642" spans="9:56" ht="12.75">
      <c r="I642" s="87"/>
      <c r="J642" s="98"/>
      <c r="K642" s="98"/>
      <c r="L642" s="98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</row>
    <row r="643" spans="9:56" ht="12.75">
      <c r="I643" s="87"/>
      <c r="J643" s="98"/>
      <c r="K643" s="98"/>
      <c r="L643" s="98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</row>
    <row r="644" spans="9:56" ht="12.75">
      <c r="I644" s="87"/>
      <c r="J644" s="98"/>
      <c r="K644" s="98"/>
      <c r="L644" s="98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</row>
    <row r="645" spans="9:56" ht="12.75">
      <c r="I645" s="87"/>
      <c r="J645" s="98"/>
      <c r="K645" s="98"/>
      <c r="L645" s="98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</row>
    <row r="646" spans="9:56" ht="12.75">
      <c r="I646" s="87"/>
      <c r="J646" s="98"/>
      <c r="K646" s="98"/>
      <c r="L646" s="98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</row>
    <row r="647" spans="9:56" ht="12.75">
      <c r="I647" s="87"/>
      <c r="J647" s="98"/>
      <c r="K647" s="98"/>
      <c r="L647" s="98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</row>
    <row r="648" spans="9:56" ht="12.75">
      <c r="I648" s="87"/>
      <c r="J648" s="98"/>
      <c r="K648" s="98"/>
      <c r="L648" s="98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</row>
    <row r="649" spans="9:56" ht="12.75">
      <c r="I649" s="87"/>
      <c r="J649" s="98"/>
      <c r="K649" s="98"/>
      <c r="L649" s="98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</row>
    <row r="650" spans="9:56" ht="12.75">
      <c r="I650" s="87"/>
      <c r="J650" s="98"/>
      <c r="K650" s="98"/>
      <c r="L650" s="98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</row>
    <row r="651" spans="9:56" ht="12.75">
      <c r="I651" s="87"/>
      <c r="J651" s="98"/>
      <c r="K651" s="98"/>
      <c r="L651" s="98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</row>
    <row r="652" spans="9:56" ht="12.75">
      <c r="I652" s="87"/>
      <c r="J652" s="98"/>
      <c r="K652" s="98"/>
      <c r="L652" s="98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</row>
    <row r="653" spans="9:56" ht="12.75">
      <c r="I653" s="87"/>
      <c r="J653" s="98"/>
      <c r="K653" s="98"/>
      <c r="L653" s="98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</row>
    <row r="654" spans="9:56" ht="12.75">
      <c r="I654" s="87"/>
      <c r="J654" s="98"/>
      <c r="K654" s="98"/>
      <c r="L654" s="98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</row>
    <row r="655" spans="9:56" ht="12.75">
      <c r="I655" s="87"/>
      <c r="J655" s="98"/>
      <c r="K655" s="98"/>
      <c r="L655" s="98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</row>
    <row r="656" spans="9:56" ht="12.75">
      <c r="I656" s="87"/>
      <c r="J656" s="98"/>
      <c r="K656" s="98"/>
      <c r="L656" s="98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</row>
    <row r="657" spans="9:56" ht="12.75">
      <c r="I657" s="87"/>
      <c r="J657" s="98"/>
      <c r="K657" s="98"/>
      <c r="L657" s="98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</row>
    <row r="658" spans="9:56" ht="12.75">
      <c r="I658" s="87"/>
      <c r="J658" s="98"/>
      <c r="K658" s="98"/>
      <c r="L658" s="98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</row>
    <row r="659" spans="9:56" ht="12.75">
      <c r="I659" s="87"/>
      <c r="J659" s="98"/>
      <c r="K659" s="98"/>
      <c r="L659" s="98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</row>
    <row r="660" spans="9:56" ht="12.75">
      <c r="I660" s="87"/>
      <c r="J660" s="98"/>
      <c r="K660" s="98"/>
      <c r="L660" s="98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</row>
    <row r="661" spans="9:56" ht="12.75">
      <c r="I661" s="87"/>
      <c r="J661" s="98"/>
      <c r="K661" s="98"/>
      <c r="L661" s="98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</row>
    <row r="662" spans="9:56" ht="12.75">
      <c r="I662" s="87"/>
      <c r="J662" s="98"/>
      <c r="K662" s="98"/>
      <c r="L662" s="98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</row>
    <row r="663" spans="9:56" ht="12.75">
      <c r="I663" s="87"/>
      <c r="J663" s="98"/>
      <c r="K663" s="98"/>
      <c r="L663" s="98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</row>
    <row r="664" spans="9:56" ht="12.75">
      <c r="I664" s="87"/>
      <c r="J664" s="98"/>
      <c r="K664" s="98"/>
      <c r="L664" s="98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</row>
    <row r="665" spans="9:56" ht="12.75">
      <c r="I665" s="87"/>
      <c r="J665" s="98"/>
      <c r="K665" s="98"/>
      <c r="L665" s="98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</row>
    <row r="666" spans="9:56" ht="12.75">
      <c r="I666" s="87"/>
      <c r="J666" s="98"/>
      <c r="K666" s="98"/>
      <c r="L666" s="98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</row>
    <row r="667" spans="9:56" ht="12.75">
      <c r="I667" s="87"/>
      <c r="J667" s="98"/>
      <c r="K667" s="98"/>
      <c r="L667" s="98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</row>
    <row r="668" spans="9:56" ht="12.75">
      <c r="I668" s="87"/>
      <c r="J668" s="98"/>
      <c r="K668" s="98"/>
      <c r="L668" s="98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</row>
    <row r="669" spans="9:56" ht="12.75">
      <c r="I669" s="87"/>
      <c r="J669" s="98"/>
      <c r="K669" s="98"/>
      <c r="L669" s="98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</row>
    <row r="670" spans="9:56" ht="12.75">
      <c r="I670" s="87"/>
      <c r="J670" s="98"/>
      <c r="K670" s="98"/>
      <c r="L670" s="98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</row>
    <row r="671" spans="9:56" ht="12.75">
      <c r="I671" s="87"/>
      <c r="J671" s="98"/>
      <c r="K671" s="98"/>
      <c r="L671" s="98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</row>
    <row r="672" spans="9:56" ht="12.75">
      <c r="I672" s="87"/>
      <c r="J672" s="98"/>
      <c r="K672" s="98"/>
      <c r="L672" s="98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</row>
    <row r="673" spans="9:56" ht="12.75">
      <c r="I673" s="87"/>
      <c r="J673" s="98"/>
      <c r="K673" s="98"/>
      <c r="L673" s="98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</row>
    <row r="674" spans="9:56" ht="12.75">
      <c r="I674" s="87"/>
      <c r="J674" s="98"/>
      <c r="K674" s="98"/>
      <c r="L674" s="98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</row>
    <row r="675" spans="9:56" ht="12.75">
      <c r="I675" s="87"/>
      <c r="J675" s="98"/>
      <c r="K675" s="98"/>
      <c r="L675" s="98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</row>
    <row r="676" spans="9:56" ht="12.75">
      <c r="I676" s="87"/>
      <c r="J676" s="98"/>
      <c r="K676" s="98"/>
      <c r="L676" s="98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</row>
    <row r="677" spans="9:56" ht="12.75">
      <c r="I677" s="87"/>
      <c r="J677" s="98"/>
      <c r="K677" s="98"/>
      <c r="L677" s="98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</row>
    <row r="678" spans="9:56" ht="12.75">
      <c r="I678" s="87"/>
      <c r="J678" s="98"/>
      <c r="K678" s="98"/>
      <c r="L678" s="98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</row>
    <row r="679" spans="9:56" ht="12.75">
      <c r="I679" s="87"/>
      <c r="J679" s="98"/>
      <c r="K679" s="98"/>
      <c r="L679" s="98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</row>
    <row r="680" spans="9:56" ht="12.75">
      <c r="I680" s="87"/>
      <c r="J680" s="98"/>
      <c r="K680" s="98"/>
      <c r="L680" s="98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</row>
    <row r="681" spans="9:56" ht="12.75">
      <c r="I681" s="87"/>
      <c r="J681" s="98"/>
      <c r="K681" s="98"/>
      <c r="L681" s="98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</row>
    <row r="682" spans="9:56" ht="12.75">
      <c r="I682" s="87"/>
      <c r="J682" s="98"/>
      <c r="K682" s="98"/>
      <c r="L682" s="98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</row>
    <row r="683" spans="9:56" ht="12.75">
      <c r="I683" s="87"/>
      <c r="J683" s="98"/>
      <c r="K683" s="98"/>
      <c r="L683" s="98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</row>
    <row r="684" spans="9:56" ht="12.75">
      <c r="I684" s="87"/>
      <c r="J684" s="98"/>
      <c r="K684" s="98"/>
      <c r="L684" s="98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</row>
    <row r="685" spans="9:56" ht="12.75">
      <c r="I685" s="87"/>
      <c r="J685" s="98"/>
      <c r="K685" s="98"/>
      <c r="L685" s="98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</row>
    <row r="686" spans="9:56" ht="12.75">
      <c r="I686" s="87"/>
      <c r="J686" s="98"/>
      <c r="K686" s="98"/>
      <c r="L686" s="98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</row>
    <row r="687" spans="9:56" ht="12.75">
      <c r="I687" s="87"/>
      <c r="J687" s="98"/>
      <c r="K687" s="98"/>
      <c r="L687" s="98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</row>
    <row r="688" spans="9:56" ht="12.75">
      <c r="I688" s="87"/>
      <c r="J688" s="98"/>
      <c r="K688" s="98"/>
      <c r="L688" s="98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</row>
    <row r="689" spans="9:56" ht="12.75">
      <c r="I689" s="87"/>
      <c r="J689" s="98"/>
      <c r="K689" s="98"/>
      <c r="L689" s="98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</row>
    <row r="690" spans="9:56" ht="12.75">
      <c r="I690" s="87"/>
      <c r="J690" s="98"/>
      <c r="K690" s="98"/>
      <c r="L690" s="98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</row>
    <row r="691" spans="9:56" ht="12.75">
      <c r="I691" s="87"/>
      <c r="J691" s="98"/>
      <c r="K691" s="98"/>
      <c r="L691" s="98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</row>
    <row r="692" spans="9:56" ht="12.75">
      <c r="I692" s="87"/>
      <c r="J692" s="98"/>
      <c r="K692" s="98"/>
      <c r="L692" s="98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</row>
    <row r="693" spans="9:56" ht="12.75">
      <c r="I693" s="87"/>
      <c r="J693" s="98"/>
      <c r="K693" s="98"/>
      <c r="L693" s="98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</row>
    <row r="694" spans="9:56" ht="12.75">
      <c r="I694" s="87"/>
      <c r="J694" s="98"/>
      <c r="K694" s="98"/>
      <c r="L694" s="98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</row>
    <row r="695" spans="9:56" ht="12.75">
      <c r="I695" s="87"/>
      <c r="J695" s="98"/>
      <c r="K695" s="98"/>
      <c r="L695" s="98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</row>
    <row r="696" spans="9:56" ht="12.75">
      <c r="I696" s="87"/>
      <c r="J696" s="98"/>
      <c r="K696" s="98"/>
      <c r="L696" s="98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</row>
    <row r="697" spans="9:56" ht="12.75">
      <c r="I697" s="87"/>
      <c r="J697" s="98"/>
      <c r="K697" s="98"/>
      <c r="L697" s="98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</row>
    <row r="698" spans="9:56" ht="12.75">
      <c r="I698" s="87"/>
      <c r="J698" s="98"/>
      <c r="K698" s="98"/>
      <c r="L698" s="98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</row>
    <row r="699" spans="9:56" ht="12.75">
      <c r="I699" s="87"/>
      <c r="J699" s="98"/>
      <c r="K699" s="98"/>
      <c r="L699" s="98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</row>
    <row r="700" spans="9:56" ht="12.75">
      <c r="I700" s="87"/>
      <c r="J700" s="98"/>
      <c r="K700" s="98"/>
      <c r="L700" s="98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</row>
    <row r="701" spans="9:56" ht="12.75">
      <c r="I701" s="87"/>
      <c r="J701" s="98"/>
      <c r="K701" s="98"/>
      <c r="L701" s="98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</row>
    <row r="702" spans="9:56" ht="12.75">
      <c r="I702" s="87"/>
      <c r="J702" s="98"/>
      <c r="K702" s="98"/>
      <c r="L702" s="98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</row>
    <row r="703" spans="9:56" ht="12.75">
      <c r="I703" s="87"/>
      <c r="J703" s="98"/>
      <c r="K703" s="98"/>
      <c r="L703" s="98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</row>
    <row r="704" spans="9:56" ht="12.75">
      <c r="I704" s="87"/>
      <c r="J704" s="98"/>
      <c r="K704" s="98"/>
      <c r="L704" s="98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</row>
    <row r="705" spans="9:56" ht="12.75">
      <c r="I705" s="87"/>
      <c r="J705" s="98"/>
      <c r="K705" s="98"/>
      <c r="L705" s="98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</row>
    <row r="706" spans="9:56" ht="12.75">
      <c r="I706" s="87"/>
      <c r="J706" s="98"/>
      <c r="K706" s="98"/>
      <c r="L706" s="98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</row>
    <row r="707" spans="9:56" ht="12.75">
      <c r="I707" s="87"/>
      <c r="J707" s="98"/>
      <c r="K707" s="98"/>
      <c r="L707" s="98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</row>
    <row r="708" spans="9:56" ht="12.75">
      <c r="I708" s="87"/>
      <c r="J708" s="98"/>
      <c r="K708" s="98"/>
      <c r="L708" s="98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</row>
    <row r="709" spans="9:56" ht="12.75">
      <c r="I709" s="87"/>
      <c r="J709" s="98"/>
      <c r="K709" s="98"/>
      <c r="L709" s="98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</row>
    <row r="710" spans="9:56" ht="12.75">
      <c r="I710" s="87"/>
      <c r="J710" s="98"/>
      <c r="K710" s="98"/>
      <c r="L710" s="98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</row>
    <row r="711" spans="9:56" ht="12.75">
      <c r="I711" s="87"/>
      <c r="J711" s="98"/>
      <c r="K711" s="98"/>
      <c r="L711" s="98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</row>
    <row r="712" spans="9:56" ht="12.75">
      <c r="I712" s="87"/>
      <c r="J712" s="98"/>
      <c r="K712" s="98"/>
      <c r="L712" s="98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</row>
    <row r="713" spans="9:56" ht="12.75">
      <c r="I713" s="87"/>
      <c r="J713" s="98"/>
      <c r="K713" s="98"/>
      <c r="L713" s="98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</row>
    <row r="714" spans="9:56" ht="12.75">
      <c r="I714" s="87"/>
      <c r="J714" s="98"/>
      <c r="K714" s="98"/>
      <c r="L714" s="98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</row>
    <row r="715" spans="9:56" ht="12.75">
      <c r="I715" s="87"/>
      <c r="J715" s="98"/>
      <c r="K715" s="98"/>
      <c r="L715" s="98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</row>
    <row r="716" spans="9:56" ht="12.75">
      <c r="I716" s="87"/>
      <c r="J716" s="98"/>
      <c r="K716" s="98"/>
      <c r="L716" s="98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</row>
    <row r="717" spans="9:56" ht="12.75">
      <c r="I717" s="87"/>
      <c r="J717" s="98"/>
      <c r="K717" s="98"/>
      <c r="L717" s="98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</row>
    <row r="718" spans="9:56" ht="12.75">
      <c r="I718" s="87"/>
      <c r="J718" s="98"/>
      <c r="K718" s="98"/>
      <c r="L718" s="98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</row>
    <row r="719" spans="9:56" ht="12.75">
      <c r="I719" s="87"/>
      <c r="J719" s="98"/>
      <c r="K719" s="98"/>
      <c r="L719" s="98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</row>
    <row r="720" spans="9:56" ht="12.75">
      <c r="I720" s="87"/>
      <c r="J720" s="98"/>
      <c r="K720" s="98"/>
      <c r="L720" s="98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</row>
    <row r="721" spans="9:56" ht="12.75">
      <c r="I721" s="87"/>
      <c r="J721" s="98"/>
      <c r="K721" s="98"/>
      <c r="L721" s="98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</row>
    <row r="722" spans="9:56" ht="12.75">
      <c r="I722" s="87"/>
      <c r="J722" s="98"/>
      <c r="K722" s="98"/>
      <c r="L722" s="98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</row>
    <row r="723" spans="9:56" ht="12.75">
      <c r="I723" s="87"/>
      <c r="J723" s="98"/>
      <c r="K723" s="98"/>
      <c r="L723" s="98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</row>
    <row r="724" spans="9:56" ht="12.75">
      <c r="I724" s="87"/>
      <c r="J724" s="98"/>
      <c r="K724" s="98"/>
      <c r="L724" s="98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</row>
    <row r="725" spans="9:56" ht="12.75">
      <c r="I725" s="87"/>
      <c r="J725" s="98"/>
      <c r="K725" s="98"/>
      <c r="L725" s="98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</row>
    <row r="726" spans="9:56" ht="12.75">
      <c r="I726" s="87"/>
      <c r="J726" s="98"/>
      <c r="K726" s="98"/>
      <c r="L726" s="98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</row>
    <row r="727" spans="9:56" ht="12.75">
      <c r="I727" s="87"/>
      <c r="J727" s="98"/>
      <c r="K727" s="98"/>
      <c r="L727" s="98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</row>
    <row r="728" spans="9:56" ht="12.75">
      <c r="I728" s="87"/>
      <c r="J728" s="98"/>
      <c r="K728" s="98"/>
      <c r="L728" s="98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</row>
    <row r="729" spans="9:56" ht="12.75">
      <c r="I729" s="87"/>
      <c r="J729" s="98"/>
      <c r="K729" s="98"/>
      <c r="L729" s="98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</row>
    <row r="730" spans="9:56" ht="12.75">
      <c r="I730" s="87"/>
      <c r="J730" s="98"/>
      <c r="K730" s="98"/>
      <c r="L730" s="98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</row>
    <row r="731" spans="9:56" ht="12.75">
      <c r="I731" s="87"/>
      <c r="J731" s="98"/>
      <c r="K731" s="98"/>
      <c r="L731" s="98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</row>
    <row r="732" spans="9:56" ht="12.75">
      <c r="I732" s="87"/>
      <c r="J732" s="98"/>
      <c r="K732" s="98"/>
      <c r="L732" s="98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</row>
    <row r="733" spans="9:56" ht="12.75">
      <c r="I733" s="87"/>
      <c r="J733" s="98"/>
      <c r="K733" s="98"/>
      <c r="L733" s="98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</row>
    <row r="734" spans="9:56" ht="12.75">
      <c r="I734" s="87"/>
      <c r="J734" s="98"/>
      <c r="K734" s="98"/>
      <c r="L734" s="98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</row>
    <row r="735" spans="9:56" ht="12.75">
      <c r="I735" s="87"/>
      <c r="J735" s="98"/>
      <c r="K735" s="98"/>
      <c r="L735" s="98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</row>
    <row r="736" spans="9:56" ht="12.75">
      <c r="I736" s="87"/>
      <c r="J736" s="98"/>
      <c r="K736" s="98"/>
      <c r="L736" s="98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</row>
    <row r="737" spans="9:56" ht="12.75">
      <c r="I737" s="87"/>
      <c r="J737" s="98"/>
      <c r="K737" s="98"/>
      <c r="L737" s="98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</row>
    <row r="738" spans="9:56" ht="12.75">
      <c r="I738" s="87"/>
      <c r="J738" s="98"/>
      <c r="K738" s="98"/>
      <c r="L738" s="98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</row>
    <row r="739" spans="9:56" ht="12.75">
      <c r="I739" s="87"/>
      <c r="J739" s="98"/>
      <c r="K739" s="98"/>
      <c r="L739" s="98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</row>
    <row r="740" spans="9:56" ht="12.75">
      <c r="I740" s="87"/>
      <c r="J740" s="98"/>
      <c r="K740" s="98"/>
      <c r="L740" s="98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</row>
    <row r="741" spans="9:56" ht="12.75">
      <c r="I741" s="87"/>
      <c r="J741" s="98"/>
      <c r="K741" s="98"/>
      <c r="L741" s="98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</row>
    <row r="742" spans="9:56" ht="12.75">
      <c r="I742" s="87"/>
      <c r="J742" s="98"/>
      <c r="K742" s="98"/>
      <c r="L742" s="98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</row>
    <row r="743" spans="9:56" ht="12.75">
      <c r="I743" s="87"/>
      <c r="J743" s="98"/>
      <c r="K743" s="98"/>
      <c r="L743" s="98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</row>
    <row r="744" spans="9:56" ht="12.75">
      <c r="I744" s="87"/>
      <c r="J744" s="98"/>
      <c r="K744" s="98"/>
      <c r="L744" s="98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</row>
    <row r="745" spans="9:56" ht="12.75">
      <c r="I745" s="87"/>
      <c r="J745" s="98"/>
      <c r="K745" s="98"/>
      <c r="L745" s="98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</row>
    <row r="746" spans="9:56" ht="12.75">
      <c r="I746" s="87"/>
      <c r="J746" s="98"/>
      <c r="K746" s="98"/>
      <c r="L746" s="98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</row>
    <row r="747" spans="9:56" ht="12.75">
      <c r="I747" s="87"/>
      <c r="J747" s="98"/>
      <c r="K747" s="98"/>
      <c r="L747" s="98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</row>
    <row r="748" spans="9:56" ht="12.75">
      <c r="I748" s="87"/>
      <c r="J748" s="98"/>
      <c r="K748" s="98"/>
      <c r="L748" s="98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</row>
    <row r="749" spans="9:56" ht="12.75">
      <c r="I749" s="87"/>
      <c r="J749" s="98"/>
      <c r="K749" s="98"/>
      <c r="L749" s="98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</row>
    <row r="750" spans="9:56" ht="12.75">
      <c r="I750" s="87"/>
      <c r="J750" s="98"/>
      <c r="K750" s="98"/>
      <c r="L750" s="98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</row>
    <row r="751" spans="9:56" ht="12.75">
      <c r="I751" s="87"/>
      <c r="J751" s="98"/>
      <c r="K751" s="98"/>
      <c r="L751" s="98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</row>
    <row r="752" spans="9:56" ht="12.75">
      <c r="I752" s="87"/>
      <c r="J752" s="98"/>
      <c r="K752" s="98"/>
      <c r="L752" s="98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</row>
    <row r="753" spans="9:56" ht="12.75">
      <c r="I753" s="87"/>
      <c r="J753" s="98"/>
      <c r="K753" s="98"/>
      <c r="L753" s="98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</row>
    <row r="754" spans="9:56" ht="12.75">
      <c r="I754" s="87"/>
      <c r="J754" s="98"/>
      <c r="K754" s="98"/>
      <c r="L754" s="98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</row>
    <row r="755" spans="9:56" ht="12.75">
      <c r="I755" s="87"/>
      <c r="J755" s="98"/>
      <c r="K755" s="98"/>
      <c r="L755" s="98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</row>
    <row r="756" spans="9:56" ht="12.75">
      <c r="I756" s="87"/>
      <c r="J756" s="98"/>
      <c r="K756" s="98"/>
      <c r="L756" s="98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</row>
    <row r="757" spans="9:56" ht="12.75">
      <c r="I757" s="87"/>
      <c r="J757" s="98"/>
      <c r="K757" s="98"/>
      <c r="L757" s="98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</row>
    <row r="758" spans="9:56" ht="12.75">
      <c r="I758" s="87"/>
      <c r="J758" s="98"/>
      <c r="K758" s="98"/>
      <c r="L758" s="98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</row>
    <row r="759" spans="9:56" ht="12.75">
      <c r="I759" s="87"/>
      <c r="J759" s="98"/>
      <c r="K759" s="98"/>
      <c r="L759" s="98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</row>
    <row r="760" spans="9:56" ht="12.75">
      <c r="I760" s="87"/>
      <c r="J760" s="98"/>
      <c r="K760" s="98"/>
      <c r="L760" s="98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</row>
    <row r="761" spans="9:56" ht="12.75">
      <c r="I761" s="87"/>
      <c r="J761" s="98"/>
      <c r="K761" s="98"/>
      <c r="L761" s="98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</row>
    <row r="762" spans="9:56" ht="12.75">
      <c r="I762" s="87"/>
      <c r="J762" s="98"/>
      <c r="K762" s="98"/>
      <c r="L762" s="98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</row>
    <row r="763" spans="9:56" ht="12.75">
      <c r="I763" s="87"/>
      <c r="J763" s="98"/>
      <c r="K763" s="98"/>
      <c r="L763" s="98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</row>
    <row r="764" spans="9:56" ht="12.75">
      <c r="I764" s="87"/>
      <c r="J764" s="98"/>
      <c r="K764" s="98"/>
      <c r="L764" s="98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</row>
    <row r="765" spans="9:56" ht="12.75">
      <c r="I765" s="87"/>
      <c r="J765" s="98"/>
      <c r="K765" s="98"/>
      <c r="L765" s="98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</row>
    <row r="766" spans="9:56" ht="12.75">
      <c r="I766" s="87"/>
      <c r="J766" s="98"/>
      <c r="K766" s="98"/>
      <c r="L766" s="98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</row>
    <row r="767" spans="9:56" ht="12.75">
      <c r="I767" s="87"/>
      <c r="J767" s="98"/>
      <c r="K767" s="98"/>
      <c r="L767" s="98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</row>
    <row r="768" spans="9:56" ht="12.75">
      <c r="I768" s="87"/>
      <c r="J768" s="98"/>
      <c r="K768" s="98"/>
      <c r="L768" s="98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</row>
    <row r="769" spans="9:56" ht="12.75">
      <c r="I769" s="87"/>
      <c r="J769" s="98"/>
      <c r="K769" s="98"/>
      <c r="L769" s="98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</row>
    <row r="770" spans="9:56" ht="12.75">
      <c r="I770" s="87"/>
      <c r="J770" s="98"/>
      <c r="K770" s="98"/>
      <c r="L770" s="98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</row>
    <row r="771" spans="9:56" ht="12.75">
      <c r="I771" s="87"/>
      <c r="J771" s="98"/>
      <c r="K771" s="98"/>
      <c r="L771" s="98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</row>
    <row r="772" spans="9:56" ht="12.75">
      <c r="I772" s="87"/>
      <c r="J772" s="98"/>
      <c r="K772" s="98"/>
      <c r="L772" s="98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</row>
    <row r="773" spans="9:56" ht="12.75">
      <c r="I773" s="87"/>
      <c r="J773" s="98"/>
      <c r="K773" s="98"/>
      <c r="L773" s="98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</row>
    <row r="774" spans="9:56" ht="12.75">
      <c r="I774" s="87"/>
      <c r="J774" s="98"/>
      <c r="K774" s="98"/>
      <c r="L774" s="98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</row>
    <row r="775" spans="9:56" ht="12.75">
      <c r="I775" s="87"/>
      <c r="J775" s="98"/>
      <c r="K775" s="98"/>
      <c r="L775" s="98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</row>
    <row r="776" spans="9:56" ht="12.75">
      <c r="I776" s="87"/>
      <c r="J776" s="98"/>
      <c r="K776" s="98"/>
      <c r="L776" s="98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</row>
    <row r="777" spans="9:56" ht="12.75">
      <c r="I777" s="87"/>
      <c r="J777" s="98"/>
      <c r="K777" s="98"/>
      <c r="L777" s="98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</row>
    <row r="778" spans="9:56" ht="12.75">
      <c r="I778" s="87"/>
      <c r="J778" s="98"/>
      <c r="K778" s="98"/>
      <c r="L778" s="98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</row>
    <row r="779" spans="9:56" ht="12.75">
      <c r="I779" s="87"/>
      <c r="J779" s="98"/>
      <c r="K779" s="98"/>
      <c r="L779" s="98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</row>
    <row r="780" spans="9:56" ht="12.75">
      <c r="I780" s="87"/>
      <c r="J780" s="98"/>
      <c r="K780" s="98"/>
      <c r="L780" s="98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</row>
    <row r="781" spans="9:56" ht="12.75">
      <c r="I781" s="87"/>
      <c r="J781" s="98"/>
      <c r="K781" s="98"/>
      <c r="L781" s="98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</row>
    <row r="782" spans="9:56" ht="12.75">
      <c r="I782" s="87"/>
      <c r="J782" s="98"/>
      <c r="K782" s="98"/>
      <c r="L782" s="98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</row>
    <row r="783" spans="9:56" ht="12.75">
      <c r="I783" s="87"/>
      <c r="J783" s="98"/>
      <c r="K783" s="98"/>
      <c r="L783" s="98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</row>
    <row r="784" spans="9:56" ht="12.75">
      <c r="I784" s="87"/>
      <c r="J784" s="98"/>
      <c r="K784" s="98"/>
      <c r="L784" s="98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</row>
    <row r="785" spans="9:56" ht="12.75">
      <c r="I785" s="87"/>
      <c r="J785" s="98"/>
      <c r="K785" s="98"/>
      <c r="L785" s="98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</row>
    <row r="786" spans="9:56" ht="12.75">
      <c r="I786" s="87"/>
      <c r="J786" s="98"/>
      <c r="K786" s="98"/>
      <c r="L786" s="98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</row>
    <row r="787" spans="9:56" ht="12.75">
      <c r="I787" s="87"/>
      <c r="J787" s="98"/>
      <c r="K787" s="98"/>
      <c r="L787" s="98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</row>
    <row r="788" spans="9:56" ht="12.75">
      <c r="I788" s="87"/>
      <c r="J788" s="98"/>
      <c r="K788" s="98"/>
      <c r="L788" s="98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</row>
    <row r="789" spans="9:56" ht="12.75">
      <c r="I789" s="87"/>
      <c r="J789" s="98"/>
      <c r="K789" s="98"/>
      <c r="L789" s="98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</row>
    <row r="790" spans="9:56" ht="12.75">
      <c r="I790" s="87"/>
      <c r="J790" s="98"/>
      <c r="K790" s="98"/>
      <c r="L790" s="98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</row>
    <row r="791" spans="9:56" ht="12.75">
      <c r="I791" s="87"/>
      <c r="J791" s="98"/>
      <c r="K791" s="98"/>
      <c r="L791" s="98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</row>
    <row r="792" spans="9:56" ht="12.75">
      <c r="I792" s="87"/>
      <c r="J792" s="98"/>
      <c r="K792" s="98"/>
      <c r="L792" s="98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</row>
    <row r="793" spans="9:56" ht="12.75">
      <c r="I793" s="87"/>
      <c r="J793" s="98"/>
      <c r="K793" s="98"/>
      <c r="L793" s="98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</row>
    <row r="794" spans="9:56" ht="12.75">
      <c r="I794" s="87"/>
      <c r="J794" s="98"/>
      <c r="K794" s="98"/>
      <c r="L794" s="98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</row>
    <row r="795" spans="9:56" ht="12.75">
      <c r="I795" s="87"/>
      <c r="J795" s="98"/>
      <c r="K795" s="98"/>
      <c r="L795" s="98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</row>
    <row r="796" spans="9:56" ht="12.75">
      <c r="I796" s="87"/>
      <c r="J796" s="98"/>
      <c r="K796" s="98"/>
      <c r="L796" s="98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</row>
    <row r="797" spans="9:56" ht="12.75">
      <c r="I797" s="87"/>
      <c r="J797" s="98"/>
      <c r="K797" s="98"/>
      <c r="L797" s="98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</row>
    <row r="798" spans="9:56" ht="12.75">
      <c r="I798" s="87"/>
      <c r="J798" s="98"/>
      <c r="K798" s="98"/>
      <c r="L798" s="98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</row>
    <row r="799" spans="9:56" ht="12.75">
      <c r="I799" s="87"/>
      <c r="J799" s="98"/>
      <c r="K799" s="98"/>
      <c r="L799" s="98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</row>
    <row r="800" spans="9:56" ht="12.75">
      <c r="I800" s="87"/>
      <c r="J800" s="98"/>
      <c r="K800" s="98"/>
      <c r="L800" s="98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</row>
    <row r="801" spans="9:56" ht="12.75">
      <c r="I801" s="87"/>
      <c r="J801" s="98"/>
      <c r="K801" s="98"/>
      <c r="L801" s="98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</row>
    <row r="802" spans="9:56" ht="12.75">
      <c r="I802" s="87"/>
      <c r="J802" s="98"/>
      <c r="K802" s="98"/>
      <c r="L802" s="98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</row>
    <row r="803" spans="9:56" ht="12.75">
      <c r="I803" s="87"/>
      <c r="J803" s="98"/>
      <c r="K803" s="98"/>
      <c r="L803" s="98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</row>
    <row r="804" spans="9:56" ht="12.75">
      <c r="I804" s="87"/>
      <c r="J804" s="98"/>
      <c r="K804" s="98"/>
      <c r="L804" s="98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</row>
    <row r="805" spans="9:56" ht="12.75">
      <c r="I805" s="87"/>
      <c r="J805" s="98"/>
      <c r="K805" s="98"/>
      <c r="L805" s="98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</row>
    <row r="806" spans="9:56" ht="12.75">
      <c r="I806" s="87"/>
      <c r="J806" s="98"/>
      <c r="K806" s="98"/>
      <c r="L806" s="98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</row>
    <row r="807" spans="9:56" ht="12.75">
      <c r="I807" s="87"/>
      <c r="J807" s="98"/>
      <c r="K807" s="98"/>
      <c r="L807" s="98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</row>
    <row r="808" spans="9:56" ht="12.75">
      <c r="I808" s="87"/>
      <c r="J808" s="98"/>
      <c r="K808" s="98"/>
      <c r="L808" s="98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</row>
    <row r="809" spans="9:56" ht="12.75">
      <c r="I809" s="87"/>
      <c r="J809" s="98"/>
      <c r="K809" s="98"/>
      <c r="L809" s="98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</row>
    <row r="810" spans="9:56" ht="12.75">
      <c r="I810" s="87"/>
      <c r="J810" s="98"/>
      <c r="K810" s="98"/>
      <c r="L810" s="98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</row>
    <row r="811" spans="9:56" ht="12.75">
      <c r="I811" s="87"/>
      <c r="J811" s="98"/>
      <c r="K811" s="98"/>
      <c r="L811" s="98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</row>
    <row r="812" spans="9:56" ht="12.75">
      <c r="I812" s="87"/>
      <c r="J812" s="98"/>
      <c r="K812" s="98"/>
      <c r="L812" s="98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</row>
    <row r="813" spans="9:56" ht="12.75">
      <c r="I813" s="87"/>
      <c r="J813" s="98"/>
      <c r="K813" s="98"/>
      <c r="L813" s="98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</row>
    <row r="814" spans="9:56" ht="12.75">
      <c r="I814" s="87"/>
      <c r="J814" s="98"/>
      <c r="K814" s="98"/>
      <c r="L814" s="98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</row>
    <row r="815" spans="9:56" ht="12.75">
      <c r="I815" s="87"/>
      <c r="J815" s="98"/>
      <c r="K815" s="98"/>
      <c r="L815" s="98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</row>
    <row r="816" spans="9:56" ht="12.75">
      <c r="I816" s="87"/>
      <c r="J816" s="98"/>
      <c r="K816" s="98"/>
      <c r="L816" s="98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</row>
    <row r="817" spans="9:56" ht="12.75">
      <c r="I817" s="87"/>
      <c r="J817" s="98"/>
      <c r="K817" s="98"/>
      <c r="L817" s="98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</row>
    <row r="818" spans="9:56" ht="12.75">
      <c r="I818" s="87"/>
      <c r="J818" s="98"/>
      <c r="K818" s="98"/>
      <c r="L818" s="98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</row>
    <row r="819" spans="9:56" ht="12.75">
      <c r="I819" s="87"/>
      <c r="J819" s="98"/>
      <c r="K819" s="98"/>
      <c r="L819" s="98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</row>
    <row r="820" spans="9:56" ht="12.75">
      <c r="I820" s="87"/>
      <c r="J820" s="98"/>
      <c r="K820" s="98"/>
      <c r="L820" s="98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</row>
    <row r="821" spans="9:56" ht="12.75">
      <c r="I821" s="87"/>
      <c r="J821" s="98"/>
      <c r="K821" s="98"/>
      <c r="L821" s="98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</row>
    <row r="822" spans="9:56" ht="12.75">
      <c r="I822" s="87"/>
      <c r="J822" s="98"/>
      <c r="K822" s="98"/>
      <c r="L822" s="98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</row>
    <row r="823" spans="9:56" ht="12.75">
      <c r="I823" s="87"/>
      <c r="J823" s="98"/>
      <c r="K823" s="98"/>
      <c r="L823" s="98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</row>
    <row r="824" spans="9:56" ht="12.75">
      <c r="I824" s="87"/>
      <c r="J824" s="98"/>
      <c r="K824" s="98"/>
      <c r="L824" s="98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</row>
    <row r="825" spans="9:56" ht="12.75">
      <c r="I825" s="87"/>
      <c r="J825" s="98"/>
      <c r="K825" s="98"/>
      <c r="L825" s="98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</row>
    <row r="826" spans="9:56" ht="12.75">
      <c r="I826" s="87"/>
      <c r="J826" s="98"/>
      <c r="K826" s="98"/>
      <c r="L826" s="98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</row>
    <row r="827" spans="9:56" ht="12.75">
      <c r="I827" s="87"/>
      <c r="J827" s="98"/>
      <c r="K827" s="98"/>
      <c r="L827" s="98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</row>
    <row r="828" spans="9:56" ht="12.75">
      <c r="I828" s="87"/>
      <c r="J828" s="98"/>
      <c r="K828" s="98"/>
      <c r="L828" s="98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</row>
    <row r="829" spans="9:56" ht="12.75">
      <c r="I829" s="87"/>
      <c r="J829" s="98"/>
      <c r="K829" s="98"/>
      <c r="L829" s="98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</row>
    <row r="830" spans="9:56" ht="12.75">
      <c r="I830" s="87"/>
      <c r="J830" s="98"/>
      <c r="K830" s="98"/>
      <c r="L830" s="98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</row>
    <row r="831" spans="9:56" ht="12.75">
      <c r="I831" s="87"/>
      <c r="J831" s="98"/>
      <c r="K831" s="98"/>
      <c r="L831" s="98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</row>
    <row r="832" spans="9:56" ht="12.75">
      <c r="I832" s="87"/>
      <c r="J832" s="98"/>
      <c r="K832" s="98"/>
      <c r="L832" s="98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</row>
    <row r="833" spans="9:56" ht="12.75">
      <c r="I833" s="87"/>
      <c r="J833" s="98"/>
      <c r="K833" s="98"/>
      <c r="L833" s="98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</row>
    <row r="834" spans="9:56" ht="12.75">
      <c r="I834" s="87"/>
      <c r="J834" s="98"/>
      <c r="K834" s="98"/>
      <c r="L834" s="98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</row>
    <row r="835" spans="9:56" ht="12.75">
      <c r="I835" s="87"/>
      <c r="J835" s="98"/>
      <c r="K835" s="98"/>
      <c r="L835" s="98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</row>
    <row r="836" spans="9:56" ht="12.75">
      <c r="I836" s="87"/>
      <c r="J836" s="98"/>
      <c r="K836" s="98"/>
      <c r="L836" s="98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</row>
    <row r="837" spans="9:56" ht="12.75">
      <c r="I837" s="87"/>
      <c r="J837" s="98"/>
      <c r="K837" s="98"/>
      <c r="L837" s="98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</row>
    <row r="838" spans="9:56" ht="12.75">
      <c r="I838" s="87"/>
      <c r="J838" s="98"/>
      <c r="K838" s="98"/>
      <c r="L838" s="98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</row>
    <row r="839" spans="9:56" ht="12.75">
      <c r="I839" s="87"/>
      <c r="J839" s="98"/>
      <c r="K839" s="98"/>
      <c r="L839" s="98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</row>
    <row r="840" spans="9:56" ht="12.75">
      <c r="I840" s="87"/>
      <c r="J840" s="98"/>
      <c r="K840" s="98"/>
      <c r="L840" s="98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</row>
    <row r="841" spans="9:56" ht="12.75">
      <c r="I841" s="87"/>
      <c r="J841" s="98"/>
      <c r="K841" s="98"/>
      <c r="L841" s="98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</row>
    <row r="842" spans="9:56" ht="12.75">
      <c r="I842" s="87"/>
      <c r="J842" s="98"/>
      <c r="K842" s="98"/>
      <c r="L842" s="98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</row>
    <row r="843" spans="9:56" ht="12.75">
      <c r="I843" s="87"/>
      <c r="J843" s="98"/>
      <c r="K843" s="98"/>
      <c r="L843" s="98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</row>
    <row r="844" spans="9:56" ht="12.75">
      <c r="I844" s="87"/>
      <c r="J844" s="98"/>
      <c r="K844" s="98"/>
      <c r="L844" s="98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</row>
    <row r="845" spans="9:56" ht="12.75">
      <c r="I845" s="87"/>
      <c r="J845" s="98"/>
      <c r="K845" s="98"/>
      <c r="L845" s="98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</row>
    <row r="846" spans="9:56" ht="12.75">
      <c r="I846" s="87"/>
      <c r="J846" s="98"/>
      <c r="K846" s="98"/>
      <c r="L846" s="98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</row>
    <row r="847" spans="9:56" ht="12.75">
      <c r="I847" s="87"/>
      <c r="J847" s="98"/>
      <c r="K847" s="98"/>
      <c r="L847" s="98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</row>
    <row r="848" spans="9:56" ht="12.75">
      <c r="I848" s="87"/>
      <c r="J848" s="98"/>
      <c r="K848" s="98"/>
      <c r="L848" s="98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</row>
    <row r="849" spans="9:56" ht="12.75">
      <c r="I849" s="87"/>
      <c r="J849" s="98"/>
      <c r="K849" s="98"/>
      <c r="L849" s="98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</row>
    <row r="850" spans="9:56" ht="12.75">
      <c r="I850" s="87"/>
      <c r="J850" s="98"/>
      <c r="K850" s="98"/>
      <c r="L850" s="98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</row>
    <row r="851" spans="9:56" ht="12.75">
      <c r="I851" s="87"/>
      <c r="J851" s="98"/>
      <c r="K851" s="98"/>
      <c r="L851" s="98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</row>
    <row r="852" spans="9:56" ht="12.75">
      <c r="I852" s="87"/>
      <c r="J852" s="98"/>
      <c r="K852" s="98"/>
      <c r="L852" s="98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</row>
    <row r="853" spans="9:56" ht="12.75">
      <c r="I853" s="87"/>
      <c r="J853" s="98"/>
      <c r="K853" s="98"/>
      <c r="L853" s="98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</row>
    <row r="854" spans="9:56" ht="12.75">
      <c r="I854" s="87"/>
      <c r="J854" s="98"/>
      <c r="K854" s="98"/>
      <c r="L854" s="98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</row>
    <row r="855" spans="9:56" ht="12.75">
      <c r="I855" s="87"/>
      <c r="J855" s="98"/>
      <c r="K855" s="98"/>
      <c r="L855" s="98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</row>
    <row r="856" spans="9:56" ht="12.75">
      <c r="I856" s="87"/>
      <c r="J856" s="98"/>
      <c r="K856" s="98"/>
      <c r="L856" s="98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</row>
    <row r="857" spans="9:56" ht="12.75">
      <c r="I857" s="87"/>
      <c r="J857" s="98"/>
      <c r="K857" s="98"/>
      <c r="L857" s="98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</row>
    <row r="858" spans="9:56" ht="12.75">
      <c r="I858" s="87"/>
      <c r="J858" s="98"/>
      <c r="K858" s="98"/>
      <c r="L858" s="98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</row>
    <row r="859" spans="9:56" ht="12.75">
      <c r="I859" s="87"/>
      <c r="J859" s="98"/>
      <c r="K859" s="98"/>
      <c r="L859" s="98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</row>
    <row r="860" spans="9:56" ht="12.75">
      <c r="I860" s="87"/>
      <c r="J860" s="98"/>
      <c r="K860" s="98"/>
      <c r="L860" s="98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</row>
    <row r="861" spans="9:56" ht="12.75">
      <c r="I861" s="87"/>
      <c r="J861" s="98"/>
      <c r="K861" s="98"/>
      <c r="L861" s="98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</row>
    <row r="862" spans="9:56" ht="12.75">
      <c r="I862" s="87"/>
      <c r="J862" s="98"/>
      <c r="K862" s="98"/>
      <c r="L862" s="98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</row>
    <row r="863" spans="9:56" ht="12.75">
      <c r="I863" s="87"/>
      <c r="J863" s="98"/>
      <c r="K863" s="98"/>
      <c r="L863" s="98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</row>
    <row r="864" spans="9:56" ht="12.75">
      <c r="I864" s="87"/>
      <c r="J864" s="98"/>
      <c r="K864" s="98"/>
      <c r="L864" s="98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</row>
    <row r="865" spans="9:56" ht="12.75">
      <c r="I865" s="87"/>
      <c r="J865" s="98"/>
      <c r="K865" s="98"/>
      <c r="L865" s="98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</row>
    <row r="866" spans="9:56" ht="12.75">
      <c r="I866" s="87"/>
      <c r="J866" s="98"/>
      <c r="K866" s="98"/>
      <c r="L866" s="98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</row>
    <row r="867" spans="9:56" ht="12.75">
      <c r="I867" s="87"/>
      <c r="J867" s="98"/>
      <c r="K867" s="98"/>
      <c r="L867" s="98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</row>
    <row r="868" spans="9:56" ht="12.75">
      <c r="I868" s="87"/>
      <c r="J868" s="98"/>
      <c r="K868" s="98"/>
      <c r="L868" s="98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</row>
    <row r="869" spans="9:56" ht="12.75">
      <c r="I869" s="87"/>
      <c r="J869" s="98"/>
      <c r="K869" s="98"/>
      <c r="L869" s="98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</row>
    <row r="870" spans="9:56" ht="12.75">
      <c r="I870" s="87"/>
      <c r="J870" s="98"/>
      <c r="K870" s="98"/>
      <c r="L870" s="98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</row>
    <row r="871" spans="9:56" ht="12.75">
      <c r="I871" s="87"/>
      <c r="J871" s="98"/>
      <c r="K871" s="98"/>
      <c r="L871" s="98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</row>
    <row r="872" spans="9:56" ht="12.75">
      <c r="I872" s="87"/>
      <c r="J872" s="98"/>
      <c r="K872" s="98"/>
      <c r="L872" s="98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</row>
    <row r="873" spans="9:56" ht="12.75">
      <c r="I873" s="87"/>
      <c r="J873" s="98"/>
      <c r="K873" s="98"/>
      <c r="L873" s="98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</row>
    <row r="874" spans="9:56" ht="12.75">
      <c r="I874" s="87"/>
      <c r="J874" s="98"/>
      <c r="K874" s="98"/>
      <c r="L874" s="98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</row>
    <row r="875" spans="9:56" ht="12.75">
      <c r="I875" s="87"/>
      <c r="J875" s="98"/>
      <c r="K875" s="98"/>
      <c r="L875" s="98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</row>
    <row r="876" spans="9:56" ht="12.75">
      <c r="I876" s="87"/>
      <c r="J876" s="98"/>
      <c r="K876" s="98"/>
      <c r="L876" s="98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</row>
    <row r="877" spans="9:56" ht="12.75">
      <c r="I877" s="87"/>
      <c r="J877" s="98"/>
      <c r="K877" s="98"/>
      <c r="L877" s="98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</row>
    <row r="878" spans="9:56" ht="12.75">
      <c r="I878" s="87"/>
      <c r="J878" s="98"/>
      <c r="K878" s="98"/>
      <c r="L878" s="98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</row>
    <row r="879" spans="9:56" ht="12.75">
      <c r="I879" s="87"/>
      <c r="J879" s="98"/>
      <c r="K879" s="98"/>
      <c r="L879" s="98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</row>
    <row r="880" spans="9:56" ht="12.75">
      <c r="I880" s="87"/>
      <c r="J880" s="98"/>
      <c r="K880" s="98"/>
      <c r="L880" s="98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</row>
    <row r="881" spans="9:56" ht="12.75">
      <c r="I881" s="87"/>
      <c r="J881" s="98"/>
      <c r="K881" s="98"/>
      <c r="L881" s="98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</row>
    <row r="882" spans="9:56" ht="12.75">
      <c r="I882" s="87"/>
      <c r="J882" s="98"/>
      <c r="K882" s="98"/>
      <c r="L882" s="98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</row>
    <row r="883" spans="9:56" ht="12.75">
      <c r="I883" s="87"/>
      <c r="J883" s="98"/>
      <c r="K883" s="98"/>
      <c r="L883" s="98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</row>
    <row r="884" spans="9:56" ht="12.75">
      <c r="I884" s="87"/>
      <c r="J884" s="98"/>
      <c r="K884" s="98"/>
      <c r="L884" s="98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</row>
    <row r="885" spans="9:56" ht="12.75">
      <c r="I885" s="87"/>
      <c r="J885" s="98"/>
      <c r="K885" s="98"/>
      <c r="L885" s="98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</row>
    <row r="886" spans="9:56" ht="12.75">
      <c r="I886" s="87"/>
      <c r="J886" s="98"/>
      <c r="K886" s="98"/>
      <c r="L886" s="98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</row>
    <row r="887" spans="9:56" ht="12.75">
      <c r="I887" s="87"/>
      <c r="J887" s="98"/>
      <c r="K887" s="98"/>
      <c r="L887" s="98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</row>
    <row r="888" spans="9:56" ht="12.75">
      <c r="I888" s="87"/>
      <c r="J888" s="98"/>
      <c r="K888" s="98"/>
      <c r="L888" s="98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</row>
    <row r="889" spans="9:56" ht="12.75">
      <c r="I889" s="87"/>
      <c r="J889" s="98"/>
      <c r="K889" s="98"/>
      <c r="L889" s="98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</row>
    <row r="890" spans="9:56" ht="12.75">
      <c r="I890" s="87"/>
      <c r="J890" s="98"/>
      <c r="K890" s="98"/>
      <c r="L890" s="98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</row>
    <row r="891" spans="9:56" ht="12.75">
      <c r="I891" s="87"/>
      <c r="J891" s="98"/>
      <c r="K891" s="98"/>
      <c r="L891" s="98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</row>
    <row r="892" spans="9:56" ht="12.75">
      <c r="I892" s="87"/>
      <c r="J892" s="98"/>
      <c r="K892" s="98"/>
      <c r="L892" s="98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</row>
    <row r="893" spans="9:56" ht="12.75">
      <c r="I893" s="87"/>
      <c r="J893" s="98"/>
      <c r="K893" s="98"/>
      <c r="L893" s="98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</row>
    <row r="894" spans="9:56" ht="12.75">
      <c r="I894" s="87"/>
      <c r="J894" s="98"/>
      <c r="K894" s="98"/>
      <c r="L894" s="98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</row>
    <row r="895" spans="9:56" ht="12.75">
      <c r="I895" s="87"/>
      <c r="J895" s="98"/>
      <c r="K895" s="98"/>
      <c r="L895" s="98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</row>
    <row r="896" spans="9:56" ht="12.75">
      <c r="I896" s="87"/>
      <c r="J896" s="98"/>
      <c r="K896" s="98"/>
      <c r="L896" s="98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</row>
    <row r="897" spans="9:56" ht="12.75">
      <c r="I897" s="87"/>
      <c r="J897" s="98"/>
      <c r="K897" s="98"/>
      <c r="L897" s="98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</row>
    <row r="898" spans="9:56" ht="12.75">
      <c r="I898" s="87"/>
      <c r="J898" s="98"/>
      <c r="K898" s="98"/>
      <c r="L898" s="98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</row>
    <row r="899" spans="9:56" ht="12.75">
      <c r="I899" s="87"/>
      <c r="J899" s="98"/>
      <c r="K899" s="98"/>
      <c r="L899" s="98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</row>
    <row r="900" spans="9:56" ht="12.75">
      <c r="I900" s="87"/>
      <c r="J900" s="98"/>
      <c r="K900" s="98"/>
      <c r="L900" s="98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</row>
    <row r="901" spans="9:56" ht="12.75">
      <c r="I901" s="87"/>
      <c r="J901" s="98"/>
      <c r="K901" s="98"/>
      <c r="L901" s="98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</row>
    <row r="902" spans="9:56" ht="12.75">
      <c r="I902" s="87"/>
      <c r="J902" s="98"/>
      <c r="K902" s="98"/>
      <c r="L902" s="98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</row>
    <row r="903" spans="9:56" ht="12.75">
      <c r="I903" s="87"/>
      <c r="J903" s="98"/>
      <c r="K903" s="98"/>
      <c r="L903" s="98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</row>
    <row r="904" spans="9:56" ht="12.75">
      <c r="I904" s="87"/>
      <c r="J904" s="98"/>
      <c r="K904" s="98"/>
      <c r="L904" s="98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</row>
    <row r="905" spans="9:56" ht="12.75">
      <c r="I905" s="87"/>
      <c r="J905" s="98"/>
      <c r="K905" s="98"/>
      <c r="L905" s="98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</row>
    <row r="906" spans="9:56" ht="12.75">
      <c r="I906" s="87"/>
      <c r="J906" s="98"/>
      <c r="K906" s="98"/>
      <c r="L906" s="98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</row>
    <row r="907" spans="9:56" ht="12.75">
      <c r="I907" s="87"/>
      <c r="J907" s="98"/>
      <c r="K907" s="98"/>
      <c r="L907" s="98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</row>
    <row r="908" spans="9:56" ht="12.75">
      <c r="I908" s="87"/>
      <c r="J908" s="98"/>
      <c r="K908" s="98"/>
      <c r="L908" s="98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</row>
    <row r="909" spans="9:56" ht="12.75">
      <c r="I909" s="87"/>
      <c r="J909" s="98"/>
      <c r="K909" s="98"/>
      <c r="L909" s="98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</row>
    <row r="910" spans="9:56" ht="12.75">
      <c r="I910" s="87"/>
      <c r="J910" s="98"/>
      <c r="K910" s="98"/>
      <c r="L910" s="98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</row>
    <row r="911" spans="9:56" ht="12.75">
      <c r="I911" s="87"/>
      <c r="J911" s="98"/>
      <c r="K911" s="98"/>
      <c r="L911" s="98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</row>
    <row r="912" spans="9:56" ht="12.75">
      <c r="I912" s="87"/>
      <c r="J912" s="98"/>
      <c r="K912" s="98"/>
      <c r="L912" s="98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</row>
    <row r="913" spans="9:56" ht="12.75">
      <c r="I913" s="87"/>
      <c r="J913" s="98"/>
      <c r="K913" s="98"/>
      <c r="L913" s="98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</row>
    <row r="914" spans="9:56" ht="12.75">
      <c r="I914" s="87"/>
      <c r="J914" s="98"/>
      <c r="K914" s="98"/>
      <c r="L914" s="98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</row>
    <row r="915" spans="9:56" ht="12.75">
      <c r="I915" s="87"/>
      <c r="J915" s="98"/>
      <c r="K915" s="98"/>
      <c r="L915" s="98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</row>
    <row r="916" spans="9:56" ht="12.75">
      <c r="I916" s="87"/>
      <c r="J916" s="98"/>
      <c r="K916" s="98"/>
      <c r="L916" s="98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</row>
    <row r="917" spans="9:56" ht="12.75">
      <c r="I917" s="87"/>
      <c r="J917" s="98"/>
      <c r="K917" s="98"/>
      <c r="L917" s="98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</row>
    <row r="918" spans="9:56" ht="12.75">
      <c r="I918" s="87"/>
      <c r="J918" s="98"/>
      <c r="K918" s="98"/>
      <c r="L918" s="98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</row>
    <row r="919" spans="9:56" ht="12.75">
      <c r="I919" s="87"/>
      <c r="J919" s="98"/>
      <c r="K919" s="98"/>
      <c r="L919" s="98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</row>
    <row r="920" spans="9:56" ht="12.75">
      <c r="I920" s="87"/>
      <c r="J920" s="98"/>
      <c r="K920" s="98"/>
      <c r="L920" s="98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</row>
    <row r="921" spans="9:56" ht="12.75">
      <c r="I921" s="87"/>
      <c r="J921" s="98"/>
      <c r="K921" s="98"/>
      <c r="L921" s="98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</row>
    <row r="922" spans="9:56" ht="12.75">
      <c r="I922" s="87"/>
      <c r="J922" s="98"/>
      <c r="K922" s="98"/>
      <c r="L922" s="98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</row>
    <row r="923" spans="9:56" ht="12.75">
      <c r="I923" s="87"/>
      <c r="J923" s="98"/>
      <c r="K923" s="98"/>
      <c r="L923" s="98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</row>
    <row r="924" spans="9:56" ht="12.75">
      <c r="I924" s="87"/>
      <c r="J924" s="98"/>
      <c r="K924" s="98"/>
      <c r="L924" s="98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</row>
    <row r="925" spans="9:56" ht="12.75">
      <c r="I925" s="87"/>
      <c r="J925" s="98"/>
      <c r="K925" s="98"/>
      <c r="L925" s="98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</row>
    <row r="926" spans="9:56" ht="12.75">
      <c r="I926" s="87"/>
      <c r="J926" s="98"/>
      <c r="K926" s="98"/>
      <c r="L926" s="98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</row>
    <row r="927" spans="9:56" ht="12.75">
      <c r="I927" s="87"/>
      <c r="J927" s="98"/>
      <c r="K927" s="98"/>
      <c r="L927" s="98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</row>
    <row r="928" spans="9:56" ht="12.75">
      <c r="I928" s="87"/>
      <c r="J928" s="98"/>
      <c r="K928" s="98"/>
      <c r="L928" s="98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</row>
    <row r="929" spans="9:56" ht="12.75">
      <c r="I929" s="87"/>
      <c r="J929" s="98"/>
      <c r="K929" s="98"/>
      <c r="L929" s="98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</row>
    <row r="930" spans="9:56" ht="12.75">
      <c r="I930" s="87"/>
      <c r="J930" s="98"/>
      <c r="K930" s="98"/>
      <c r="L930" s="98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</row>
    <row r="931" spans="9:56" ht="12.75">
      <c r="I931" s="87"/>
      <c r="J931" s="98"/>
      <c r="K931" s="98"/>
      <c r="L931" s="98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</row>
    <row r="932" spans="9:56" ht="12.75">
      <c r="I932" s="87"/>
      <c r="J932" s="98"/>
      <c r="K932" s="98"/>
      <c r="L932" s="98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</row>
    <row r="933" spans="9:56" ht="12.75">
      <c r="I933" s="87"/>
      <c r="J933" s="98"/>
      <c r="K933" s="98"/>
      <c r="L933" s="98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</row>
    <row r="934" spans="9:56" ht="12.75">
      <c r="I934" s="87"/>
      <c r="J934" s="98"/>
      <c r="K934" s="98"/>
      <c r="L934" s="98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</row>
    <row r="935" spans="9:56" ht="12.75">
      <c r="I935" s="87"/>
      <c r="J935" s="98"/>
      <c r="K935" s="98"/>
      <c r="L935" s="98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</row>
    <row r="936" spans="9:56" ht="12.75">
      <c r="I936" s="87"/>
      <c r="J936" s="98"/>
      <c r="K936" s="98"/>
      <c r="L936" s="98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</row>
    <row r="937" spans="9:56" ht="12.75">
      <c r="I937" s="87"/>
      <c r="J937" s="98"/>
      <c r="K937" s="98"/>
      <c r="L937" s="98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</row>
    <row r="938" spans="9:56" ht="12.75">
      <c r="I938" s="87"/>
      <c r="J938" s="98"/>
      <c r="K938" s="98"/>
      <c r="L938" s="98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</row>
    <row r="939" spans="9:56" ht="12.75">
      <c r="I939" s="87"/>
      <c r="J939" s="98"/>
      <c r="K939" s="98"/>
      <c r="L939" s="98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</row>
    <row r="940" spans="9:56" ht="12.75">
      <c r="I940" s="87"/>
      <c r="J940" s="98"/>
      <c r="K940" s="98"/>
      <c r="L940" s="98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</row>
    <row r="941" spans="9:56" ht="12.75">
      <c r="I941" s="87"/>
      <c r="J941" s="98"/>
      <c r="K941" s="98"/>
      <c r="L941" s="98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</row>
    <row r="942" spans="9:56" ht="12.75">
      <c r="I942" s="87"/>
      <c r="J942" s="98"/>
      <c r="K942" s="98"/>
      <c r="L942" s="98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</row>
    <row r="943" spans="9:56" ht="12.75">
      <c r="I943" s="87"/>
      <c r="J943" s="98"/>
      <c r="K943" s="98"/>
      <c r="L943" s="98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</row>
    <row r="944" spans="9:56" ht="12.75">
      <c r="I944" s="87"/>
      <c r="J944" s="98"/>
      <c r="K944" s="98"/>
      <c r="L944" s="98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</row>
    <row r="945" spans="9:56" ht="12.75">
      <c r="I945" s="87"/>
      <c r="J945" s="98"/>
      <c r="K945" s="98"/>
      <c r="L945" s="98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</row>
    <row r="946" spans="9:56" ht="12.75">
      <c r="I946" s="87"/>
      <c r="J946" s="98"/>
      <c r="K946" s="98"/>
      <c r="L946" s="98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</row>
    <row r="947" spans="9:56" ht="12.75">
      <c r="I947" s="87"/>
      <c r="J947" s="98"/>
      <c r="K947" s="98"/>
      <c r="L947" s="98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</row>
    <row r="948" spans="9:56" ht="12.75">
      <c r="I948" s="87"/>
      <c r="J948" s="98"/>
      <c r="K948" s="98"/>
      <c r="L948" s="98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</row>
    <row r="949" spans="9:56" ht="12.75">
      <c r="I949" s="87"/>
      <c r="J949" s="98"/>
      <c r="K949" s="98"/>
      <c r="L949" s="98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</row>
    <row r="950" spans="9:56" ht="12.75">
      <c r="I950" s="87"/>
      <c r="J950" s="98"/>
      <c r="K950" s="98"/>
      <c r="L950" s="98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</row>
    <row r="951" spans="9:56" ht="12.75">
      <c r="I951" s="87"/>
      <c r="J951" s="98"/>
      <c r="K951" s="98"/>
      <c r="L951" s="98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</row>
    <row r="952" spans="9:56" ht="12.75">
      <c r="I952" s="87"/>
      <c r="J952" s="98"/>
      <c r="K952" s="98"/>
      <c r="L952" s="98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</row>
    <row r="953" spans="9:56" ht="12.75">
      <c r="I953" s="87"/>
      <c r="J953" s="98"/>
      <c r="K953" s="98"/>
      <c r="L953" s="98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</row>
    <row r="954" spans="9:56" ht="12.75">
      <c r="I954" s="87"/>
      <c r="J954" s="98"/>
      <c r="K954" s="98"/>
      <c r="L954" s="98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</row>
    <row r="955" spans="9:56" ht="12.75">
      <c r="I955" s="87"/>
      <c r="J955" s="98"/>
      <c r="K955" s="98"/>
      <c r="L955" s="98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</row>
    <row r="956" spans="9:56" ht="12.75">
      <c r="I956" s="87"/>
      <c r="J956" s="98"/>
      <c r="K956" s="98"/>
      <c r="L956" s="98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</row>
    <row r="957" spans="9:56" ht="12.75">
      <c r="I957" s="87"/>
      <c r="J957" s="98"/>
      <c r="K957" s="98"/>
      <c r="L957" s="98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</row>
    <row r="958" spans="9:56" ht="12.75">
      <c r="I958" s="87"/>
      <c r="J958" s="98"/>
      <c r="K958" s="98"/>
      <c r="L958" s="98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</row>
    <row r="959" spans="9:56" ht="12.75">
      <c r="I959" s="87"/>
      <c r="J959" s="98"/>
      <c r="K959" s="98"/>
      <c r="L959" s="98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</row>
    <row r="960" spans="9:56" ht="12.75">
      <c r="I960" s="87"/>
      <c r="J960" s="98"/>
      <c r="K960" s="98"/>
      <c r="L960" s="98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</row>
    <row r="961" spans="9:56" ht="12.75">
      <c r="I961" s="87"/>
      <c r="J961" s="98"/>
      <c r="K961" s="98"/>
      <c r="L961" s="98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</row>
    <row r="962" spans="9:56" ht="12.75">
      <c r="I962" s="87"/>
      <c r="J962" s="98"/>
      <c r="K962" s="98"/>
      <c r="L962" s="98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</row>
    <row r="963" spans="9:56" ht="12.75">
      <c r="I963" s="87"/>
      <c r="J963" s="98"/>
      <c r="K963" s="98"/>
      <c r="L963" s="98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</row>
    <row r="964" spans="9:56" ht="12.75">
      <c r="I964" s="87"/>
      <c r="J964" s="98"/>
      <c r="K964" s="98"/>
      <c r="L964" s="98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</row>
    <row r="965" spans="9:56" ht="12.75">
      <c r="I965" s="87"/>
      <c r="J965" s="98"/>
      <c r="K965" s="98"/>
      <c r="L965" s="98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</row>
    <row r="966" spans="9:56" ht="12.75">
      <c r="I966" s="87"/>
      <c r="J966" s="98"/>
      <c r="K966" s="98"/>
      <c r="L966" s="98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</row>
    <row r="967" spans="9:56" ht="12.75">
      <c r="I967" s="87"/>
      <c r="J967" s="98"/>
      <c r="K967" s="98"/>
      <c r="L967" s="98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</row>
    <row r="968" spans="9:56" ht="12.75">
      <c r="I968" s="87"/>
      <c r="J968" s="98"/>
      <c r="K968" s="98"/>
      <c r="L968" s="98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</row>
    <row r="969" spans="9:56" ht="12.75">
      <c r="I969" s="87"/>
      <c r="J969" s="98"/>
      <c r="K969" s="98"/>
      <c r="L969" s="98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</row>
    <row r="970" spans="9:56" ht="12.75">
      <c r="I970" s="87"/>
      <c r="J970" s="98"/>
      <c r="K970" s="98"/>
      <c r="L970" s="98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</row>
    <row r="971" spans="9:56" ht="12.75">
      <c r="I971" s="87"/>
      <c r="J971" s="98"/>
      <c r="K971" s="98"/>
      <c r="L971" s="98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</row>
    <row r="972" spans="9:56" ht="12.75">
      <c r="I972" s="87"/>
      <c r="J972" s="98"/>
      <c r="K972" s="98"/>
      <c r="L972" s="98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</row>
    <row r="973" spans="9:56" ht="12.75">
      <c r="I973" s="87"/>
      <c r="J973" s="98"/>
      <c r="K973" s="98"/>
      <c r="L973" s="98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</row>
    <row r="974" spans="9:56" ht="12.75">
      <c r="I974" s="87"/>
      <c r="J974" s="98"/>
      <c r="K974" s="98"/>
      <c r="L974" s="98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</row>
    <row r="975" spans="9:56" ht="12.75">
      <c r="I975" s="87"/>
      <c r="J975" s="98"/>
      <c r="K975" s="98"/>
      <c r="L975" s="98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</row>
    <row r="976" spans="9:56" ht="12.75">
      <c r="I976" s="87"/>
      <c r="J976" s="98"/>
      <c r="K976" s="98"/>
      <c r="L976" s="98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</row>
    <row r="977" spans="9:56" ht="12.75">
      <c r="I977" s="87"/>
      <c r="J977" s="98"/>
      <c r="K977" s="98"/>
      <c r="L977" s="98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</row>
    <row r="978" spans="9:56" ht="12.75">
      <c r="I978" s="87"/>
      <c r="J978" s="98"/>
      <c r="K978" s="98"/>
      <c r="L978" s="98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</row>
    <row r="979" spans="9:56" ht="12.75">
      <c r="I979" s="87"/>
      <c r="J979" s="98"/>
      <c r="K979" s="98"/>
      <c r="L979" s="98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</row>
    <row r="980" spans="9:56" ht="12.75">
      <c r="I980" s="87"/>
      <c r="J980" s="98"/>
      <c r="K980" s="98"/>
      <c r="L980" s="98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</row>
    <row r="981" spans="9:56" ht="12.75">
      <c r="I981" s="87"/>
      <c r="J981" s="98"/>
      <c r="K981" s="98"/>
      <c r="L981" s="98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</row>
    <row r="982" spans="9:56" ht="12.75">
      <c r="I982" s="87"/>
      <c r="J982" s="98"/>
      <c r="K982" s="98"/>
      <c r="L982" s="98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</row>
    <row r="983" spans="9:56" ht="12.75">
      <c r="I983" s="87"/>
      <c r="J983" s="98"/>
      <c r="K983" s="98"/>
      <c r="L983" s="98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</row>
    <row r="984" spans="9:56" ht="12.75">
      <c r="I984" s="87"/>
      <c r="J984" s="98"/>
      <c r="K984" s="98"/>
      <c r="L984" s="98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</row>
    <row r="985" spans="9:56" ht="12.75">
      <c r="I985" s="87"/>
      <c r="J985" s="98"/>
      <c r="K985" s="98"/>
      <c r="L985" s="98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</row>
    <row r="986" spans="9:56" ht="12.75">
      <c r="I986" s="87"/>
      <c r="J986" s="98"/>
      <c r="K986" s="98"/>
      <c r="L986" s="98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</row>
    <row r="987" spans="9:56" ht="12.75">
      <c r="I987" s="87"/>
      <c r="J987" s="98"/>
      <c r="K987" s="98"/>
      <c r="L987" s="98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</row>
    <row r="988" spans="9:56" ht="12.75">
      <c r="I988" s="87"/>
      <c r="J988" s="98"/>
      <c r="K988" s="98"/>
      <c r="L988" s="98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</row>
    <row r="989" spans="9:56" ht="12.75">
      <c r="I989" s="87"/>
      <c r="J989" s="98"/>
      <c r="K989" s="98"/>
      <c r="L989" s="98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</row>
    <row r="990" spans="9:56" ht="12.75">
      <c r="I990" s="87"/>
      <c r="J990" s="98"/>
      <c r="K990" s="98"/>
      <c r="L990" s="98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</row>
    <row r="991" spans="9:56" ht="12.75">
      <c r="I991" s="87"/>
      <c r="J991" s="98"/>
      <c r="K991" s="98"/>
      <c r="L991" s="98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</row>
    <row r="992" spans="9:56" ht="12.75">
      <c r="I992" s="87"/>
      <c r="J992" s="98"/>
      <c r="K992" s="98"/>
      <c r="L992" s="98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</row>
  </sheetData>
  <pageMargins left="0.511811024" right="0.511811024" top="0.78740157499999996" bottom="0.78740157499999996" header="0.31496062000000002" footer="0.31496062000000002"/>
  <legacy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BO100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1" max="1" width="37.85546875" customWidth="1"/>
    <col min="2" max="2" width="19.140625" customWidth="1"/>
    <col min="3" max="3" width="20" customWidth="1"/>
    <col min="4" max="4" width="12" customWidth="1"/>
    <col min="5" max="5" width="8.42578125" customWidth="1"/>
    <col min="6" max="6" width="20" customWidth="1"/>
    <col min="7" max="7" width="12.5703125" customWidth="1"/>
    <col min="8" max="8" width="14.5703125" customWidth="1"/>
    <col min="9" max="9" width="14.28515625" customWidth="1"/>
    <col min="10" max="10" width="14.42578125" customWidth="1"/>
    <col min="11" max="11" width="18" customWidth="1"/>
    <col min="12" max="12" width="15.5703125" customWidth="1"/>
    <col min="13" max="14" width="13.140625" customWidth="1"/>
    <col min="15" max="16" width="15.85546875" customWidth="1"/>
    <col min="17" max="17" width="13.5703125" customWidth="1"/>
    <col min="18" max="18" width="14.7109375" customWidth="1"/>
    <col min="19" max="20" width="18.28515625" customWidth="1"/>
    <col min="21" max="21" width="14.42578125" customWidth="1"/>
    <col min="22" max="22" width="18.28515625" customWidth="1"/>
    <col min="23" max="26" width="19.140625" customWidth="1"/>
    <col min="27" max="34" width="18.5703125" customWidth="1"/>
    <col min="35" max="38" width="18.42578125" customWidth="1"/>
    <col min="39" max="42" width="18" customWidth="1"/>
    <col min="43" max="46" width="18.85546875" customWidth="1"/>
    <col min="47" max="50" width="18.140625" customWidth="1"/>
    <col min="51" max="54" width="18.7109375" customWidth="1"/>
    <col min="55" max="58" width="19" customWidth="1"/>
    <col min="59" max="62" width="18.42578125" customWidth="1"/>
    <col min="63" max="64" width="23.7109375" customWidth="1"/>
    <col min="65" max="65" width="18.42578125" customWidth="1"/>
    <col min="66" max="66" width="20.28515625" customWidth="1"/>
    <col min="67" max="67" width="15.7109375" customWidth="1"/>
  </cols>
  <sheetData>
    <row r="1" spans="1:67" ht="32.25" customHeight="1">
      <c r="A1" s="6" t="s">
        <v>314</v>
      </c>
      <c r="B1" s="6" t="s">
        <v>235</v>
      </c>
      <c r="C1" s="6" t="s">
        <v>3</v>
      </c>
      <c r="D1" s="6" t="s">
        <v>5</v>
      </c>
      <c r="E1" s="6" t="s">
        <v>6</v>
      </c>
      <c r="F1" s="6" t="s">
        <v>9</v>
      </c>
      <c r="G1" s="6" t="s">
        <v>315</v>
      </c>
      <c r="H1" s="99" t="s">
        <v>10</v>
      </c>
      <c r="I1" s="6" t="s">
        <v>236</v>
      </c>
      <c r="J1" s="6" t="s">
        <v>237</v>
      </c>
      <c r="K1" s="6" t="s">
        <v>316</v>
      </c>
      <c r="L1" s="6" t="s">
        <v>317</v>
      </c>
      <c r="M1" s="6" t="s">
        <v>238</v>
      </c>
      <c r="N1" s="6" t="s">
        <v>318</v>
      </c>
      <c r="O1" s="6" t="s">
        <v>239</v>
      </c>
      <c r="P1" s="99" t="s">
        <v>319</v>
      </c>
      <c r="Q1" s="6" t="s">
        <v>320</v>
      </c>
      <c r="R1" s="6" t="s">
        <v>321</v>
      </c>
      <c r="S1" s="6" t="s">
        <v>243</v>
      </c>
      <c r="T1" s="6" t="s">
        <v>244</v>
      </c>
      <c r="U1" s="6" t="s">
        <v>322</v>
      </c>
      <c r="V1" s="6" t="s">
        <v>323</v>
      </c>
      <c r="W1" s="6" t="s">
        <v>247</v>
      </c>
      <c r="X1" s="6" t="s">
        <v>324</v>
      </c>
      <c r="Y1" s="6" t="s">
        <v>325</v>
      </c>
      <c r="Z1" s="6" t="s">
        <v>326</v>
      </c>
      <c r="AA1" s="6" t="s">
        <v>251</v>
      </c>
      <c r="AB1" s="6" t="s">
        <v>327</v>
      </c>
      <c r="AC1" s="6" t="s">
        <v>328</v>
      </c>
      <c r="AD1" s="6" t="s">
        <v>329</v>
      </c>
      <c r="AE1" s="6" t="s">
        <v>255</v>
      </c>
      <c r="AF1" s="6" t="s">
        <v>330</v>
      </c>
      <c r="AG1" s="6" t="s">
        <v>331</v>
      </c>
      <c r="AH1" s="6" t="s">
        <v>332</v>
      </c>
      <c r="AI1" s="6" t="s">
        <v>259</v>
      </c>
      <c r="AJ1" s="6" t="s">
        <v>333</v>
      </c>
      <c r="AK1" s="6" t="s">
        <v>334</v>
      </c>
      <c r="AL1" s="6" t="s">
        <v>335</v>
      </c>
      <c r="AM1" s="6" t="s">
        <v>336</v>
      </c>
      <c r="AN1" s="6" t="s">
        <v>337</v>
      </c>
      <c r="AO1" s="6" t="s">
        <v>338</v>
      </c>
      <c r="AP1" s="6" t="s">
        <v>339</v>
      </c>
      <c r="AQ1" s="6" t="s">
        <v>267</v>
      </c>
      <c r="AR1" s="6" t="s">
        <v>340</v>
      </c>
      <c r="AS1" s="6" t="s">
        <v>341</v>
      </c>
      <c r="AT1" s="6" t="s">
        <v>342</v>
      </c>
      <c r="AU1" s="6" t="s">
        <v>271</v>
      </c>
      <c r="AV1" s="6" t="s">
        <v>343</v>
      </c>
      <c r="AW1" s="6" t="s">
        <v>344</v>
      </c>
      <c r="AX1" s="6" t="s">
        <v>345</v>
      </c>
      <c r="AY1" s="6" t="s">
        <v>275</v>
      </c>
      <c r="AZ1" s="6" t="s">
        <v>346</v>
      </c>
      <c r="BA1" s="6" t="s">
        <v>347</v>
      </c>
      <c r="BB1" s="6" t="s">
        <v>348</v>
      </c>
      <c r="BC1" s="6" t="s">
        <v>279</v>
      </c>
      <c r="BD1" s="6" t="s">
        <v>349</v>
      </c>
      <c r="BE1" s="6" t="s">
        <v>350</v>
      </c>
      <c r="BF1" s="6" t="s">
        <v>351</v>
      </c>
      <c r="BG1" s="6" t="s">
        <v>283</v>
      </c>
      <c r="BH1" s="6" t="s">
        <v>352</v>
      </c>
      <c r="BI1" s="6" t="s">
        <v>350</v>
      </c>
      <c r="BJ1" s="6" t="s">
        <v>353</v>
      </c>
      <c r="BK1" s="6" t="s">
        <v>354</v>
      </c>
      <c r="BL1" s="6" t="s">
        <v>355</v>
      </c>
      <c r="BM1" s="6" t="s">
        <v>287</v>
      </c>
      <c r="BN1" s="6" t="s">
        <v>356</v>
      </c>
      <c r="BO1" s="6" t="s">
        <v>357</v>
      </c>
    </row>
    <row r="2" spans="1:67" ht="15">
      <c r="A2" s="8" t="s">
        <v>21</v>
      </c>
      <c r="B2" s="100">
        <f t="shared" ref="B2:B49" si="0">SUM(P2-R2+T2-V2+X2-Z2+AB2-AD2+AF2-AH2+AJ2-AL2+AN2-AP2+AR2-AT2+AV2-AX2+AZ2-BB2+BD2-BF2+BH2-BJ2-BM2)-BK2</f>
        <v>0</v>
      </c>
      <c r="C2" s="101" t="s">
        <v>22</v>
      </c>
      <c r="D2" s="102">
        <v>44562</v>
      </c>
      <c r="E2" s="101">
        <v>21002830</v>
      </c>
      <c r="F2" s="103">
        <v>44593</v>
      </c>
      <c r="G2" s="103">
        <v>44593</v>
      </c>
      <c r="H2" s="103">
        <v>46053</v>
      </c>
      <c r="I2" s="104" t="s">
        <v>26</v>
      </c>
      <c r="J2" s="104">
        <v>24012.09</v>
      </c>
      <c r="K2" s="104">
        <v>317146.82</v>
      </c>
      <c r="L2" s="104">
        <f t="shared" ref="L2:L3" si="1">SUM(K2/12)</f>
        <v>26428.901666666668</v>
      </c>
      <c r="M2" s="104" t="s">
        <v>26</v>
      </c>
      <c r="N2" s="100">
        <f t="shared" ref="N2:N10" si="2">SUM(R2,V2,Z2,AD2,AH2,AL2,AP2,AT2,AX2,BB2,BF2,BJ2)</f>
        <v>368944.64000000001</v>
      </c>
      <c r="O2" s="104">
        <v>24012.09</v>
      </c>
      <c r="P2" s="104">
        <v>24012.09</v>
      </c>
      <c r="Q2" s="104">
        <v>24430.93</v>
      </c>
      <c r="R2" s="104">
        <v>24430.93</v>
      </c>
      <c r="S2" s="104">
        <v>24012.09</v>
      </c>
      <c r="T2" s="104">
        <v>24012.09</v>
      </c>
      <c r="U2" s="104">
        <v>24462.67</v>
      </c>
      <c r="V2" s="104">
        <v>24462.67</v>
      </c>
      <c r="W2" s="104">
        <v>26428.9</v>
      </c>
      <c r="X2" s="104">
        <v>26428.9</v>
      </c>
      <c r="Y2" s="104">
        <v>26810.53</v>
      </c>
      <c r="Z2" s="104">
        <v>26810.53</v>
      </c>
      <c r="AA2" s="104">
        <v>26428.9</v>
      </c>
      <c r="AB2" s="104">
        <v>26428.9</v>
      </c>
      <c r="AC2" s="104">
        <v>26930.400000000001</v>
      </c>
      <c r="AD2" s="104">
        <v>26930.400000000001</v>
      </c>
      <c r="AE2" s="104">
        <v>26428.9</v>
      </c>
      <c r="AF2" s="104">
        <v>26428.9</v>
      </c>
      <c r="AG2" s="104">
        <v>27347.4</v>
      </c>
      <c r="AH2" s="104">
        <v>27347.4</v>
      </c>
      <c r="AI2" s="104">
        <v>26428.9</v>
      </c>
      <c r="AJ2" s="104">
        <v>26428.9</v>
      </c>
      <c r="AK2" s="104">
        <v>43642.400000000001</v>
      </c>
      <c r="AL2" s="104">
        <v>43642.400000000001</v>
      </c>
      <c r="AM2" s="104">
        <v>26428.9</v>
      </c>
      <c r="AN2" s="104">
        <v>26428.9</v>
      </c>
      <c r="AO2" s="104">
        <v>61605.39</v>
      </c>
      <c r="AP2" s="104">
        <v>61605.39</v>
      </c>
      <c r="AQ2" s="104" t="s">
        <v>358</v>
      </c>
      <c r="AR2" s="104">
        <v>85000</v>
      </c>
      <c r="AS2" s="104">
        <v>30073.95</v>
      </c>
      <c r="AT2" s="104">
        <v>30073.95</v>
      </c>
      <c r="AU2" s="104">
        <v>26428.9</v>
      </c>
      <c r="AV2" s="104">
        <v>45000</v>
      </c>
      <c r="AW2" s="104">
        <v>27251.200000000001</v>
      </c>
      <c r="AX2" s="104">
        <v>27251.200000000001</v>
      </c>
      <c r="AY2" s="104">
        <v>26428.9</v>
      </c>
      <c r="AZ2" s="104">
        <v>45000</v>
      </c>
      <c r="BA2" s="104">
        <v>27860.63</v>
      </c>
      <c r="BB2" s="104">
        <v>27860.63</v>
      </c>
      <c r="BC2" s="104">
        <v>26428.9</v>
      </c>
      <c r="BD2" s="104">
        <v>20000</v>
      </c>
      <c r="BE2" s="104">
        <v>21413.21</v>
      </c>
      <c r="BF2" s="104">
        <v>21413.21</v>
      </c>
      <c r="BG2" s="104">
        <v>26428.9</v>
      </c>
      <c r="BH2" s="104">
        <v>20000</v>
      </c>
      <c r="BI2" s="104">
        <v>27115.93</v>
      </c>
      <c r="BJ2" s="104">
        <v>27115.93</v>
      </c>
      <c r="BK2" s="104">
        <v>26224.04</v>
      </c>
      <c r="BL2" s="104"/>
      <c r="BM2" s="104"/>
      <c r="BN2" s="100">
        <f t="shared" ref="BN2:BN10" si="3">SUM(P2:BG2)</f>
        <v>1320698.2899999996</v>
      </c>
      <c r="BO2" s="101"/>
    </row>
    <row r="3" spans="1:67" ht="30">
      <c r="A3" s="13" t="s">
        <v>27</v>
      </c>
      <c r="B3" s="52">
        <f t="shared" si="0"/>
        <v>0</v>
      </c>
      <c r="C3" s="105" t="s">
        <v>28</v>
      </c>
      <c r="D3" s="105" t="s">
        <v>30</v>
      </c>
      <c r="E3" s="105">
        <v>22002981</v>
      </c>
      <c r="F3" s="106">
        <v>44812</v>
      </c>
      <c r="G3" s="106">
        <v>45538</v>
      </c>
      <c r="H3" s="106">
        <v>45907</v>
      </c>
      <c r="I3" s="107">
        <v>492553.11</v>
      </c>
      <c r="J3" s="107">
        <v>40581.699999999997</v>
      </c>
      <c r="K3" s="107">
        <v>466855.6</v>
      </c>
      <c r="L3" s="107">
        <f t="shared" si="1"/>
        <v>38904.633333333331</v>
      </c>
      <c r="M3" s="107">
        <v>471106.2</v>
      </c>
      <c r="N3" s="52">
        <f t="shared" si="2"/>
        <v>473471.68</v>
      </c>
      <c r="O3" s="107">
        <v>39258.85</v>
      </c>
      <c r="P3" s="107">
        <v>39258.85</v>
      </c>
      <c r="Q3" s="107">
        <v>39258.85</v>
      </c>
      <c r="R3" s="107">
        <v>39258.85</v>
      </c>
      <c r="S3" s="107">
        <v>39258.85</v>
      </c>
      <c r="T3" s="107">
        <v>39258.85</v>
      </c>
      <c r="U3" s="107">
        <v>38258.85</v>
      </c>
      <c r="V3" s="107">
        <v>39258.85</v>
      </c>
      <c r="W3" s="107">
        <v>39258.85</v>
      </c>
      <c r="X3" s="107">
        <v>39258.85</v>
      </c>
      <c r="Y3" s="107">
        <v>39258.85</v>
      </c>
      <c r="Z3" s="107">
        <v>39258.85</v>
      </c>
      <c r="AA3" s="107">
        <v>39258.85</v>
      </c>
      <c r="AB3" s="107">
        <v>39258.85</v>
      </c>
      <c r="AC3" s="107">
        <v>39258.85</v>
      </c>
      <c r="AD3" s="107">
        <v>39258.85</v>
      </c>
      <c r="AE3" s="107">
        <v>39258.85</v>
      </c>
      <c r="AF3" s="107">
        <v>39258.85</v>
      </c>
      <c r="AG3" s="107">
        <v>39258.85</v>
      </c>
      <c r="AH3" s="107">
        <v>39258.85</v>
      </c>
      <c r="AI3" s="107">
        <v>39258.85</v>
      </c>
      <c r="AJ3" s="107">
        <v>39258.85</v>
      </c>
      <c r="AK3" s="107">
        <v>39258.85</v>
      </c>
      <c r="AL3" s="107">
        <v>39258.85</v>
      </c>
      <c r="AM3" s="107">
        <v>39258.85</v>
      </c>
      <c r="AN3" s="107">
        <v>39258.85</v>
      </c>
      <c r="AO3" s="107">
        <v>39258.85</v>
      </c>
      <c r="AP3" s="107">
        <v>39258.85</v>
      </c>
      <c r="AQ3" s="107">
        <v>39258.85</v>
      </c>
      <c r="AR3" s="107">
        <v>39258.85</v>
      </c>
      <c r="AS3" s="107">
        <v>39258.85</v>
      </c>
      <c r="AT3" s="107">
        <v>39258.85</v>
      </c>
      <c r="AU3" s="107">
        <f>J3/30*7</f>
        <v>9469.0633333333317</v>
      </c>
      <c r="AV3" s="107">
        <v>40273.040000000001</v>
      </c>
      <c r="AW3" s="108">
        <v>37655.78</v>
      </c>
      <c r="AX3" s="108">
        <v>37655.78</v>
      </c>
      <c r="AY3" s="107">
        <v>40581.699999999997</v>
      </c>
      <c r="AZ3" s="107">
        <f>40581.7+5572.71</f>
        <v>46154.409999999996</v>
      </c>
      <c r="BA3" s="107">
        <v>40581.699999999997</v>
      </c>
      <c r="BB3" s="107">
        <v>40581.699999999997</v>
      </c>
      <c r="BC3" s="107"/>
      <c r="BD3" s="107">
        <v>40581.699999999997</v>
      </c>
      <c r="BE3" s="108">
        <v>40581.699999999997</v>
      </c>
      <c r="BF3" s="108">
        <v>40581.699999999997</v>
      </c>
      <c r="BG3" s="107"/>
      <c r="BH3" s="107">
        <v>40581.699999999997</v>
      </c>
      <c r="BI3" s="107">
        <v>40581.699999999997</v>
      </c>
      <c r="BJ3" s="108">
        <v>40581.699999999997</v>
      </c>
      <c r="BK3" s="107">
        <v>8189.97</v>
      </c>
      <c r="BL3" s="107"/>
      <c r="BM3" s="107"/>
      <c r="BN3" s="52">
        <f t="shared" si="3"/>
        <v>1630722.6233333331</v>
      </c>
      <c r="BO3" s="105"/>
    </row>
    <row r="4" spans="1:67" ht="30">
      <c r="A4" s="8" t="s">
        <v>33</v>
      </c>
      <c r="B4" s="100">
        <f t="shared" si="0"/>
        <v>0</v>
      </c>
      <c r="C4" s="101" t="s">
        <v>34</v>
      </c>
      <c r="D4" s="109">
        <v>45200</v>
      </c>
      <c r="E4" s="9">
        <v>23002162</v>
      </c>
      <c r="F4" s="103">
        <v>45113</v>
      </c>
      <c r="G4" s="103">
        <v>45111</v>
      </c>
      <c r="H4" s="103">
        <v>46208</v>
      </c>
      <c r="I4" s="104">
        <v>658590.64</v>
      </c>
      <c r="J4" s="104">
        <v>3000</v>
      </c>
      <c r="K4" s="104">
        <v>7925.31</v>
      </c>
      <c r="L4" s="104">
        <f>SUM(K4/3)</f>
        <v>2641.77</v>
      </c>
      <c r="M4" s="104" t="s">
        <v>26</v>
      </c>
      <c r="N4" s="100">
        <f t="shared" si="2"/>
        <v>64803.82</v>
      </c>
      <c r="O4" s="104">
        <v>3000</v>
      </c>
      <c r="P4" s="104">
        <v>3000</v>
      </c>
      <c r="Q4" s="104">
        <v>8726.9500000000007</v>
      </c>
      <c r="R4" s="104">
        <v>8726.9500000000007</v>
      </c>
      <c r="S4" s="104">
        <v>3000</v>
      </c>
      <c r="T4" s="104">
        <v>3000</v>
      </c>
      <c r="U4" s="104">
        <v>3835.36</v>
      </c>
      <c r="V4" s="104">
        <v>3835.36</v>
      </c>
      <c r="W4" s="104">
        <v>20000</v>
      </c>
      <c r="X4" s="104">
        <v>35000</v>
      </c>
      <c r="Y4" s="104">
        <v>8009.77</v>
      </c>
      <c r="Z4" s="104">
        <v>8009.77</v>
      </c>
      <c r="AA4" s="104">
        <v>15000</v>
      </c>
      <c r="AB4" s="104"/>
      <c r="AC4" s="104">
        <v>6233.03</v>
      </c>
      <c r="AD4" s="104">
        <v>6233.03</v>
      </c>
      <c r="AE4" s="104">
        <v>15000</v>
      </c>
      <c r="AF4" s="104">
        <v>15000</v>
      </c>
      <c r="AG4" s="104">
        <v>4810.8999999999996</v>
      </c>
      <c r="AH4" s="104">
        <v>4810.8999999999996</v>
      </c>
      <c r="AI4" s="104">
        <v>15000</v>
      </c>
      <c r="AJ4" s="104">
        <v>15000</v>
      </c>
      <c r="AK4" s="104">
        <v>6015.26</v>
      </c>
      <c r="AL4" s="104">
        <v>6015.26</v>
      </c>
      <c r="AM4" s="104">
        <v>15000</v>
      </c>
      <c r="AN4" s="104">
        <v>0</v>
      </c>
      <c r="AO4" s="110">
        <v>3693.45</v>
      </c>
      <c r="AP4" s="104">
        <v>3693.45</v>
      </c>
      <c r="AQ4" s="104">
        <v>15000</v>
      </c>
      <c r="AR4" s="104"/>
      <c r="AS4" s="104">
        <v>7955.89</v>
      </c>
      <c r="AT4" s="104">
        <v>7955.89</v>
      </c>
      <c r="AU4" s="104">
        <v>15000</v>
      </c>
      <c r="AV4" s="104"/>
      <c r="AW4" s="104">
        <v>7001.2</v>
      </c>
      <c r="AX4" s="104">
        <v>7001.2</v>
      </c>
      <c r="AY4" s="104">
        <v>15000</v>
      </c>
      <c r="AZ4" s="104"/>
      <c r="BA4" s="104">
        <v>7021.51</v>
      </c>
      <c r="BB4" s="104">
        <v>7021.51</v>
      </c>
      <c r="BC4" s="104">
        <v>15000</v>
      </c>
      <c r="BD4" s="104">
        <v>15000</v>
      </c>
      <c r="BE4" s="104">
        <v>1500.5</v>
      </c>
      <c r="BF4" s="104">
        <v>1500.5</v>
      </c>
      <c r="BG4" s="104">
        <v>15000</v>
      </c>
      <c r="BH4" s="104">
        <v>15000</v>
      </c>
      <c r="BI4" s="104"/>
      <c r="BJ4" s="104"/>
      <c r="BK4" s="104">
        <v>36196.18</v>
      </c>
      <c r="BL4" s="104"/>
      <c r="BM4" s="104"/>
      <c r="BN4" s="100">
        <f t="shared" si="3"/>
        <v>373607.64000000007</v>
      </c>
      <c r="BO4" s="101"/>
    </row>
    <row r="5" spans="1:67" ht="45">
      <c r="A5" s="13" t="s">
        <v>39</v>
      </c>
      <c r="B5" s="52">
        <f t="shared" si="0"/>
        <v>0</v>
      </c>
      <c r="C5" s="105" t="s">
        <v>40</v>
      </c>
      <c r="D5" s="111">
        <v>45139</v>
      </c>
      <c r="E5" s="105">
        <v>23001328</v>
      </c>
      <c r="F5" s="106">
        <v>45114</v>
      </c>
      <c r="G5" s="106">
        <v>45112</v>
      </c>
      <c r="H5" s="106">
        <v>45844</v>
      </c>
      <c r="I5" s="107">
        <v>154992.24</v>
      </c>
      <c r="J5" s="107">
        <v>13496.75</v>
      </c>
      <c r="K5" s="107">
        <v>74912.92</v>
      </c>
      <c r="L5" s="107">
        <f>SUM(K5/6)</f>
        <v>12485.486666666666</v>
      </c>
      <c r="M5" s="107">
        <v>161961</v>
      </c>
      <c r="N5" s="52">
        <f t="shared" si="2"/>
        <v>158360.47000000003</v>
      </c>
      <c r="O5" s="107">
        <v>12916.02</v>
      </c>
      <c r="P5" s="107">
        <v>12916.02</v>
      </c>
      <c r="Q5" s="107">
        <v>12916.02</v>
      </c>
      <c r="R5" s="107">
        <v>12916.02</v>
      </c>
      <c r="S5" s="112">
        <v>12916.02</v>
      </c>
      <c r="T5" s="112">
        <v>12916.02</v>
      </c>
      <c r="U5" s="112">
        <v>12916.02</v>
      </c>
      <c r="V5" s="107">
        <v>12916.02</v>
      </c>
      <c r="W5" s="112">
        <v>12916.02</v>
      </c>
      <c r="X5" s="112">
        <v>12916.02</v>
      </c>
      <c r="Y5" s="112">
        <v>12916.02</v>
      </c>
      <c r="Z5" s="113">
        <v>12916.02</v>
      </c>
      <c r="AA5" s="112">
        <v>12916.02</v>
      </c>
      <c r="AB5" s="112">
        <v>12916.02</v>
      </c>
      <c r="AC5" s="107">
        <v>12916.02</v>
      </c>
      <c r="AD5" s="107">
        <v>12916.02</v>
      </c>
      <c r="AE5" s="112">
        <v>12916.02</v>
      </c>
      <c r="AF5" s="112">
        <v>12916.02</v>
      </c>
      <c r="AG5" s="107">
        <v>12916.02</v>
      </c>
      <c r="AH5" s="107">
        <v>12916.02</v>
      </c>
      <c r="AI5" s="112">
        <v>12916.02</v>
      </c>
      <c r="AJ5" s="112">
        <v>12916.02</v>
      </c>
      <c r="AK5" s="112">
        <v>12916.02</v>
      </c>
      <c r="AL5" s="112">
        <v>12916.02</v>
      </c>
      <c r="AM5" s="107">
        <v>2583.21</v>
      </c>
      <c r="AN5" s="107">
        <v>13380.61</v>
      </c>
      <c r="AO5" s="107">
        <v>13380.6</v>
      </c>
      <c r="AP5" s="114">
        <v>13380.6</v>
      </c>
      <c r="AQ5" s="107">
        <v>13496.75</v>
      </c>
      <c r="AR5" s="107">
        <v>13496.75</v>
      </c>
      <c r="AS5" s="107">
        <v>13496.75</v>
      </c>
      <c r="AT5" s="107">
        <v>13496.75</v>
      </c>
      <c r="AU5" s="107">
        <v>13496.75</v>
      </c>
      <c r="AV5" s="107">
        <v>13496.74</v>
      </c>
      <c r="AW5" s="107">
        <v>13496.75</v>
      </c>
      <c r="AX5" s="107">
        <v>13496.75</v>
      </c>
      <c r="AY5" s="107">
        <v>13496.75</v>
      </c>
      <c r="AZ5" s="107">
        <v>13496.75</v>
      </c>
      <c r="BA5" s="107">
        <v>13496.75</v>
      </c>
      <c r="BB5" s="107">
        <v>13496.75</v>
      </c>
      <c r="BC5" s="107">
        <v>13496.75</v>
      </c>
      <c r="BD5" s="107">
        <v>13496.75</v>
      </c>
      <c r="BE5" s="107">
        <v>13496.75</v>
      </c>
      <c r="BF5" s="112">
        <v>13496.75</v>
      </c>
      <c r="BG5" s="107">
        <v>13496.75</v>
      </c>
      <c r="BH5" s="107">
        <v>13496.75</v>
      </c>
      <c r="BI5" s="107">
        <v>13496.75</v>
      </c>
      <c r="BJ5" s="112">
        <v>13496.75</v>
      </c>
      <c r="BK5" s="107"/>
      <c r="BL5" s="107"/>
      <c r="BM5" s="107"/>
      <c r="BN5" s="52">
        <f t="shared" si="3"/>
        <v>569238.22</v>
      </c>
      <c r="BO5" s="105"/>
    </row>
    <row r="6" spans="1:67" ht="60">
      <c r="A6" s="8" t="s">
        <v>44</v>
      </c>
      <c r="B6" s="100">
        <f t="shared" si="0"/>
        <v>4.9999999999727152E-2</v>
      </c>
      <c r="C6" s="101" t="s">
        <v>45</v>
      </c>
      <c r="D6" s="102">
        <v>45078</v>
      </c>
      <c r="E6" s="101">
        <v>23000276</v>
      </c>
      <c r="F6" s="103">
        <v>45140</v>
      </c>
      <c r="G6" s="103">
        <v>45135</v>
      </c>
      <c r="H6" s="103">
        <v>45870</v>
      </c>
      <c r="I6" s="104">
        <v>39691.56</v>
      </c>
      <c r="J6" s="104">
        <v>3456.35</v>
      </c>
      <c r="K6" s="104">
        <v>16427.900000000001</v>
      </c>
      <c r="L6" s="104">
        <f>SUM(K6/5)</f>
        <v>3285.5800000000004</v>
      </c>
      <c r="M6" s="115">
        <v>41476.199999999997</v>
      </c>
      <c r="N6" s="100">
        <f t="shared" si="2"/>
        <v>40430.15</v>
      </c>
      <c r="O6" s="104">
        <v>3307.63</v>
      </c>
      <c r="P6" s="104">
        <v>3307.63</v>
      </c>
      <c r="Q6" s="104">
        <v>3307.63</v>
      </c>
      <c r="R6" s="104">
        <v>3307.63</v>
      </c>
      <c r="S6" s="104">
        <v>3307.63</v>
      </c>
      <c r="T6" s="104">
        <v>3307.63</v>
      </c>
      <c r="U6" s="104">
        <v>3307.63</v>
      </c>
      <c r="V6" s="104">
        <v>3307.63</v>
      </c>
      <c r="W6" s="104">
        <v>3307.63</v>
      </c>
      <c r="X6" s="104">
        <v>3307.63</v>
      </c>
      <c r="Y6" s="104">
        <v>3307.63</v>
      </c>
      <c r="Z6" s="116">
        <v>3307.63</v>
      </c>
      <c r="AA6" s="104">
        <v>3307.63</v>
      </c>
      <c r="AB6" s="104">
        <v>3307.63</v>
      </c>
      <c r="AC6" s="104">
        <v>3307.63</v>
      </c>
      <c r="AD6" s="104">
        <v>3307.63</v>
      </c>
      <c r="AE6" s="104">
        <v>3307.63</v>
      </c>
      <c r="AF6" s="104">
        <v>3307.63</v>
      </c>
      <c r="AG6" s="104">
        <v>3307.63</v>
      </c>
      <c r="AH6" s="104">
        <v>3307.63</v>
      </c>
      <c r="AI6" s="104">
        <v>3307.63</v>
      </c>
      <c r="AJ6" s="104">
        <v>3307.63</v>
      </c>
      <c r="AK6" s="104">
        <v>3307.63</v>
      </c>
      <c r="AL6" s="104">
        <v>3307.63</v>
      </c>
      <c r="AM6" s="104">
        <v>3307.63</v>
      </c>
      <c r="AN6" s="104">
        <v>3307.63</v>
      </c>
      <c r="AO6" s="104">
        <v>3307.63</v>
      </c>
      <c r="AP6" s="104">
        <v>3307.63</v>
      </c>
      <c r="AQ6" s="104">
        <v>110.25</v>
      </c>
      <c r="AR6" s="104">
        <v>3451.39</v>
      </c>
      <c r="AS6" s="104">
        <v>3451.39</v>
      </c>
      <c r="AT6" s="104">
        <v>3451.39</v>
      </c>
      <c r="AU6" s="104">
        <v>3456.35</v>
      </c>
      <c r="AV6" s="104">
        <v>3456.35</v>
      </c>
      <c r="AW6" s="104">
        <v>3456.35</v>
      </c>
      <c r="AX6" s="104">
        <v>3456.35</v>
      </c>
      <c r="AY6" s="104">
        <v>3456.35</v>
      </c>
      <c r="AZ6" s="104">
        <v>3456.35</v>
      </c>
      <c r="BA6" s="104">
        <v>3456.35</v>
      </c>
      <c r="BB6" s="104">
        <v>3456.3</v>
      </c>
      <c r="BC6" s="104">
        <v>3456.35</v>
      </c>
      <c r="BD6" s="104">
        <v>3456.35</v>
      </c>
      <c r="BE6" s="104">
        <v>3456.35</v>
      </c>
      <c r="BF6" s="104">
        <v>3456.35</v>
      </c>
      <c r="BG6" s="104">
        <v>3456.35</v>
      </c>
      <c r="BH6" s="104">
        <v>3456.35</v>
      </c>
      <c r="BI6" s="104">
        <v>3456.35</v>
      </c>
      <c r="BJ6" s="117">
        <v>3456.35</v>
      </c>
      <c r="BK6" s="104"/>
      <c r="BL6" s="104"/>
      <c r="BM6" s="104"/>
      <c r="BN6" s="100">
        <f t="shared" si="3"/>
        <v>144702.93000000008</v>
      </c>
      <c r="BO6" s="101"/>
    </row>
    <row r="7" spans="1:67" ht="60">
      <c r="A7" s="13" t="s">
        <v>48</v>
      </c>
      <c r="B7" s="52">
        <f t="shared" si="0"/>
        <v>0</v>
      </c>
      <c r="C7" s="105" t="s">
        <v>49</v>
      </c>
      <c r="D7" s="111">
        <v>44986</v>
      </c>
      <c r="E7" s="105">
        <v>22003777</v>
      </c>
      <c r="F7" s="106">
        <v>44987</v>
      </c>
      <c r="G7" s="106">
        <v>44985</v>
      </c>
      <c r="H7" s="106">
        <v>45717</v>
      </c>
      <c r="I7" s="107">
        <v>146004</v>
      </c>
      <c r="J7" s="107">
        <v>6083.5</v>
      </c>
      <c r="K7" s="107">
        <v>43171.67</v>
      </c>
      <c r="L7" s="107">
        <f>SUM(K7/10)</f>
        <v>4317.1669999999995</v>
      </c>
      <c r="M7" s="107" t="s">
        <v>26</v>
      </c>
      <c r="N7" s="52">
        <f t="shared" si="2"/>
        <v>55177.26</v>
      </c>
      <c r="O7" s="107">
        <v>6083.5</v>
      </c>
      <c r="P7" s="107">
        <v>6083.5</v>
      </c>
      <c r="Q7" s="107">
        <v>4576.3999999999996</v>
      </c>
      <c r="R7" s="107">
        <v>4576.3999999999996</v>
      </c>
      <c r="S7" s="107">
        <v>6083.5</v>
      </c>
      <c r="T7" s="107">
        <v>6083.5</v>
      </c>
      <c r="U7" s="107">
        <v>4779.1899999999996</v>
      </c>
      <c r="V7" s="113">
        <v>4779.1899999999996</v>
      </c>
      <c r="W7" s="107">
        <v>6083.5</v>
      </c>
      <c r="X7" s="107">
        <v>6083.5</v>
      </c>
      <c r="Y7" s="107">
        <v>4322.91</v>
      </c>
      <c r="Z7" s="107">
        <v>4322.91</v>
      </c>
      <c r="AA7" s="107">
        <v>6083.5</v>
      </c>
      <c r="AB7" s="107">
        <v>6083.5</v>
      </c>
      <c r="AC7" s="107">
        <v>4407.43</v>
      </c>
      <c r="AD7" s="107">
        <v>4407.43</v>
      </c>
      <c r="AE7" s="107">
        <v>6083.5</v>
      </c>
      <c r="AF7" s="107">
        <v>6083.5</v>
      </c>
      <c r="AG7" s="107">
        <v>4468.2700000000004</v>
      </c>
      <c r="AH7" s="107">
        <v>4468.2700000000004</v>
      </c>
      <c r="AI7" s="107">
        <v>6083.5</v>
      </c>
      <c r="AJ7" s="107">
        <v>6083.5</v>
      </c>
      <c r="AK7" s="107">
        <v>4481.79</v>
      </c>
      <c r="AL7" s="107">
        <v>4481.79</v>
      </c>
      <c r="AM7" s="107">
        <v>6083.5</v>
      </c>
      <c r="AN7" s="107">
        <v>6083.5</v>
      </c>
      <c r="AO7" s="107">
        <v>4576.43</v>
      </c>
      <c r="AP7" s="107">
        <v>4576.43</v>
      </c>
      <c r="AQ7" s="107">
        <v>6083.5</v>
      </c>
      <c r="AR7" s="107">
        <v>0</v>
      </c>
      <c r="AS7" s="107">
        <v>4657.55</v>
      </c>
      <c r="AT7" s="107">
        <v>4657.55</v>
      </c>
      <c r="AU7" s="107">
        <v>6083.5</v>
      </c>
      <c r="AV7" s="107">
        <v>0</v>
      </c>
      <c r="AW7" s="107">
        <v>4654.16</v>
      </c>
      <c r="AX7" s="107">
        <v>4654.16</v>
      </c>
      <c r="AY7" s="107">
        <v>6083.5</v>
      </c>
      <c r="AZ7" s="107">
        <v>5852.47</v>
      </c>
      <c r="BA7" s="107">
        <v>4694.71</v>
      </c>
      <c r="BB7" s="107">
        <v>4694.71</v>
      </c>
      <c r="BC7" s="107">
        <v>6083.5</v>
      </c>
      <c r="BD7" s="107">
        <v>6083.5</v>
      </c>
      <c r="BE7" s="107">
        <v>4779.21</v>
      </c>
      <c r="BF7" s="107">
        <v>4779.21</v>
      </c>
      <c r="BG7" s="107">
        <v>6083.5</v>
      </c>
      <c r="BH7" s="107">
        <v>6083.5</v>
      </c>
      <c r="BI7" s="107">
        <v>4779.21</v>
      </c>
      <c r="BJ7" s="112">
        <v>4779.21</v>
      </c>
      <c r="BK7" s="107">
        <v>5426.71</v>
      </c>
      <c r="BL7" s="107"/>
      <c r="BM7" s="107"/>
      <c r="BN7" s="52">
        <f t="shared" si="3"/>
        <v>222235.06999999992</v>
      </c>
      <c r="BO7" s="105"/>
    </row>
    <row r="8" spans="1:67" ht="60">
      <c r="A8" s="8" t="s">
        <v>51</v>
      </c>
      <c r="B8" s="100">
        <f t="shared" si="0"/>
        <v>0</v>
      </c>
      <c r="C8" s="101" t="s">
        <v>52</v>
      </c>
      <c r="D8" s="102">
        <v>45047</v>
      </c>
      <c r="E8" s="101">
        <v>23000493</v>
      </c>
      <c r="F8" s="103">
        <v>45056</v>
      </c>
      <c r="G8" s="103">
        <v>45041</v>
      </c>
      <c r="H8" s="103">
        <v>45786</v>
      </c>
      <c r="I8" s="104">
        <v>253792.92</v>
      </c>
      <c r="J8" s="104">
        <v>21993.83</v>
      </c>
      <c r="K8" s="104">
        <v>162850.45000000001</v>
      </c>
      <c r="L8" s="104">
        <f>SUM(K8/8)</f>
        <v>20356.306250000001</v>
      </c>
      <c r="M8" s="115">
        <v>263925.96000000002</v>
      </c>
      <c r="N8" s="100">
        <f t="shared" si="2"/>
        <v>260295.00000000006</v>
      </c>
      <c r="O8" s="104">
        <v>21149.41</v>
      </c>
      <c r="P8" s="104">
        <v>21149.41</v>
      </c>
      <c r="Q8" s="104">
        <v>21149.41</v>
      </c>
      <c r="R8" s="104">
        <v>21149.41</v>
      </c>
      <c r="S8" s="104">
        <v>21149.41</v>
      </c>
      <c r="T8" s="104">
        <v>21149.41</v>
      </c>
      <c r="U8" s="104">
        <v>21149.41</v>
      </c>
      <c r="V8" s="104">
        <v>21149.41</v>
      </c>
      <c r="W8" s="104">
        <v>21149.41</v>
      </c>
      <c r="X8" s="104">
        <v>21149.41</v>
      </c>
      <c r="Y8" s="104">
        <v>21149.41</v>
      </c>
      <c r="Z8" s="104">
        <v>21149.41</v>
      </c>
      <c r="AA8" s="104">
        <v>21149.41</v>
      </c>
      <c r="AB8" s="104">
        <v>21149.41</v>
      </c>
      <c r="AC8" s="104">
        <v>21149.41</v>
      </c>
      <c r="AD8" s="115">
        <v>21149.41</v>
      </c>
      <c r="AE8" s="104">
        <v>21740.5</v>
      </c>
      <c r="AF8" s="104">
        <v>21740.5</v>
      </c>
      <c r="AG8" s="104">
        <v>21740.55</v>
      </c>
      <c r="AH8" s="104">
        <v>21740.55</v>
      </c>
      <c r="AI8" s="104">
        <v>21993.83</v>
      </c>
      <c r="AJ8" s="104">
        <v>21993.83</v>
      </c>
      <c r="AK8" s="104">
        <v>21993.83</v>
      </c>
      <c r="AL8" s="104">
        <v>21993.83</v>
      </c>
      <c r="AM8" s="104">
        <v>21993.83</v>
      </c>
      <c r="AN8" s="104">
        <v>21993.83</v>
      </c>
      <c r="AO8" s="104">
        <v>21993.83</v>
      </c>
      <c r="AP8" s="104">
        <v>21993.83</v>
      </c>
      <c r="AQ8" s="104">
        <v>21993.83</v>
      </c>
      <c r="AR8" s="104">
        <v>21993.88</v>
      </c>
      <c r="AS8" s="104">
        <v>21149.41</v>
      </c>
      <c r="AT8" s="104">
        <v>21993.83</v>
      </c>
      <c r="AU8" s="104">
        <v>21993.83</v>
      </c>
      <c r="AV8" s="104">
        <v>21993.83</v>
      </c>
      <c r="AW8" s="104">
        <v>21993.83</v>
      </c>
      <c r="AX8" s="104">
        <v>21993.83</v>
      </c>
      <c r="AY8" s="104">
        <v>21993.83</v>
      </c>
      <c r="AZ8" s="104">
        <v>21993.83</v>
      </c>
      <c r="BA8" s="104">
        <v>21993.83</v>
      </c>
      <c r="BB8" s="104">
        <v>21993.83</v>
      </c>
      <c r="BC8" s="104">
        <v>21993.83</v>
      </c>
      <c r="BD8" s="104">
        <v>21993.83</v>
      </c>
      <c r="BE8" s="104">
        <v>21993.83</v>
      </c>
      <c r="BF8" s="117">
        <v>21993.83</v>
      </c>
      <c r="BG8" s="104">
        <v>21993.83</v>
      </c>
      <c r="BH8" s="104">
        <v>21993.83</v>
      </c>
      <c r="BI8" s="104">
        <v>21993.83</v>
      </c>
      <c r="BJ8" s="117">
        <v>21993.83</v>
      </c>
      <c r="BK8" s="104"/>
      <c r="BL8" s="104"/>
      <c r="BM8" s="104"/>
      <c r="BN8" s="100">
        <f t="shared" si="3"/>
        <v>953204.62999999931</v>
      </c>
      <c r="BO8" s="101"/>
    </row>
    <row r="9" spans="1:67" ht="60">
      <c r="A9" s="57" t="s">
        <v>54</v>
      </c>
      <c r="B9" s="52">
        <f t="shared" si="0"/>
        <v>0</v>
      </c>
      <c r="C9" s="118" t="s">
        <v>55</v>
      </c>
      <c r="D9" s="119">
        <v>45017</v>
      </c>
      <c r="E9" s="118">
        <v>21002061</v>
      </c>
      <c r="F9" s="120">
        <v>45002</v>
      </c>
      <c r="G9" s="120">
        <v>44999</v>
      </c>
      <c r="H9" s="121">
        <v>45732</v>
      </c>
      <c r="I9" s="122">
        <v>32054.16</v>
      </c>
      <c r="J9" s="122">
        <v>2671.18</v>
      </c>
      <c r="K9" s="122">
        <v>25198.12</v>
      </c>
      <c r="L9" s="122">
        <f>SUM(K9/10)</f>
        <v>2519.8119999999999</v>
      </c>
      <c r="M9" s="122" t="s">
        <v>26</v>
      </c>
      <c r="N9" s="123">
        <f t="shared" si="2"/>
        <v>6767</v>
      </c>
      <c r="O9" s="122">
        <v>2671.18</v>
      </c>
      <c r="P9" s="122">
        <v>2671.18</v>
      </c>
      <c r="Q9" s="122">
        <v>2671.18</v>
      </c>
      <c r="R9" s="122">
        <v>2671.18</v>
      </c>
      <c r="S9" s="122">
        <v>2671.18</v>
      </c>
      <c r="T9" s="122">
        <v>2671.18</v>
      </c>
      <c r="U9" s="122">
        <v>2671.18</v>
      </c>
      <c r="V9" s="122">
        <v>2671.18</v>
      </c>
      <c r="W9" s="122">
        <v>1546.21</v>
      </c>
      <c r="X9" s="122">
        <v>2809.69</v>
      </c>
      <c r="Y9" s="122">
        <v>1424.64</v>
      </c>
      <c r="Z9" s="123">
        <v>1424.64</v>
      </c>
      <c r="AA9" s="122">
        <v>0</v>
      </c>
      <c r="AB9" s="122">
        <v>-1385.05</v>
      </c>
      <c r="AC9" s="122">
        <v>0</v>
      </c>
      <c r="AD9" s="122">
        <v>0</v>
      </c>
      <c r="AE9" s="122">
        <v>0</v>
      </c>
      <c r="AF9" s="122">
        <v>0</v>
      </c>
      <c r="AG9" s="122">
        <v>0</v>
      </c>
      <c r="AH9" s="107">
        <v>0</v>
      </c>
      <c r="AI9" s="122">
        <v>0</v>
      </c>
      <c r="AJ9" s="122">
        <v>0</v>
      </c>
      <c r="AK9" s="122">
        <v>0</v>
      </c>
      <c r="AL9" s="122"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>
        <v>0</v>
      </c>
      <c r="AS9" s="122">
        <v>0</v>
      </c>
      <c r="AT9" s="122">
        <v>0</v>
      </c>
      <c r="AU9" s="122">
        <v>0</v>
      </c>
      <c r="AV9" s="122">
        <v>0</v>
      </c>
      <c r="AW9" s="122">
        <v>0</v>
      </c>
      <c r="AX9" s="122">
        <v>0</v>
      </c>
      <c r="AY9" s="122">
        <v>0</v>
      </c>
      <c r="AZ9" s="122">
        <v>0</v>
      </c>
      <c r="BA9" s="122">
        <v>0</v>
      </c>
      <c r="BB9" s="122">
        <v>0</v>
      </c>
      <c r="BC9" s="122">
        <v>0</v>
      </c>
      <c r="BD9" s="122">
        <v>0</v>
      </c>
      <c r="BE9" s="122">
        <v>0</v>
      </c>
      <c r="BF9" s="122">
        <v>0</v>
      </c>
      <c r="BG9" s="122">
        <v>0</v>
      </c>
      <c r="BH9" s="122">
        <v>0</v>
      </c>
      <c r="BI9" s="122">
        <v>0</v>
      </c>
      <c r="BJ9" s="122">
        <v>0</v>
      </c>
      <c r="BK9" s="122"/>
      <c r="BL9" s="122"/>
      <c r="BM9" s="122"/>
      <c r="BN9" s="123">
        <f t="shared" si="3"/>
        <v>24518.389999999996</v>
      </c>
      <c r="BO9" s="118"/>
    </row>
    <row r="10" spans="1:67" ht="15">
      <c r="A10" s="124" t="s">
        <v>58</v>
      </c>
      <c r="B10" s="125">
        <f t="shared" si="0"/>
        <v>3.637978807091713E-11</v>
      </c>
      <c r="C10" s="124" t="s">
        <v>59</v>
      </c>
      <c r="D10" s="124" t="s">
        <v>61</v>
      </c>
      <c r="E10" s="124">
        <v>22003428</v>
      </c>
      <c r="F10" s="126">
        <v>44848</v>
      </c>
      <c r="G10" s="126">
        <v>45362</v>
      </c>
      <c r="H10" s="126">
        <v>45578</v>
      </c>
      <c r="I10" s="125">
        <v>1341565.2</v>
      </c>
      <c r="J10" s="125">
        <v>68368.41</v>
      </c>
      <c r="K10" s="125">
        <v>303922.32</v>
      </c>
      <c r="L10" s="125">
        <f>SUM(K10/12)</f>
        <v>25326.86</v>
      </c>
      <c r="M10" s="125">
        <v>149167.44</v>
      </c>
      <c r="N10" s="125">
        <f t="shared" si="2"/>
        <v>412050.62000000005</v>
      </c>
      <c r="O10" s="125">
        <v>49722.48</v>
      </c>
      <c r="P10" s="125">
        <v>49722.48</v>
      </c>
      <c r="Q10" s="125">
        <v>28063.17</v>
      </c>
      <c r="R10" s="125">
        <v>28063.17</v>
      </c>
      <c r="S10" s="125">
        <v>49722.48</v>
      </c>
      <c r="T10" s="125">
        <v>28113.17</v>
      </c>
      <c r="U10" s="125">
        <v>34956</v>
      </c>
      <c r="V10" s="125">
        <v>34956</v>
      </c>
      <c r="W10" s="125">
        <v>68368.41</v>
      </c>
      <c r="X10" s="125">
        <v>68368.41</v>
      </c>
      <c r="Y10" s="125">
        <v>37053.61</v>
      </c>
      <c r="Z10" s="125">
        <v>37053.61</v>
      </c>
      <c r="AA10" s="125">
        <v>68368.41</v>
      </c>
      <c r="AB10" s="125">
        <v>68368.41</v>
      </c>
      <c r="AC10" s="125">
        <v>40167.480000000003</v>
      </c>
      <c r="AD10" s="125">
        <v>40167.480000000003</v>
      </c>
      <c r="AE10" s="125">
        <v>68368.41</v>
      </c>
      <c r="AF10" s="125">
        <v>0</v>
      </c>
      <c r="AG10" s="125">
        <v>48235.74</v>
      </c>
      <c r="AH10" s="125">
        <v>48235.74</v>
      </c>
      <c r="AI10" s="125">
        <v>68368.41</v>
      </c>
      <c r="AJ10" s="125">
        <v>68368.41</v>
      </c>
      <c r="AK10" s="125">
        <v>50192.75</v>
      </c>
      <c r="AL10" s="125">
        <v>50192.75</v>
      </c>
      <c r="AM10" s="125">
        <v>68368.41</v>
      </c>
      <c r="AN10" s="125">
        <v>68368.41</v>
      </c>
      <c r="AO10" s="125">
        <v>50813.85</v>
      </c>
      <c r="AP10" s="125">
        <v>50813.85</v>
      </c>
      <c r="AQ10" s="125">
        <v>68368.41</v>
      </c>
      <c r="AR10" s="125">
        <v>0</v>
      </c>
      <c r="AS10" s="125">
        <v>49585.279999999999</v>
      </c>
      <c r="AT10" s="125">
        <v>49585.279999999999</v>
      </c>
      <c r="AU10" s="125">
        <v>68368.41</v>
      </c>
      <c r="AV10" s="125">
        <v>40000</v>
      </c>
      <c r="AW10" s="125">
        <v>51459.16</v>
      </c>
      <c r="AX10" s="125">
        <v>51459.16</v>
      </c>
      <c r="AY10" s="125">
        <v>32111.65</v>
      </c>
      <c r="AZ10" s="125">
        <v>32111.65</v>
      </c>
      <c r="BA10" s="125">
        <v>21523.58</v>
      </c>
      <c r="BB10" s="125">
        <v>21523.58</v>
      </c>
      <c r="BC10" s="125"/>
      <c r="BD10" s="125"/>
      <c r="BE10" s="125"/>
      <c r="BF10" s="125"/>
      <c r="BG10" s="125"/>
      <c r="BH10" s="125"/>
      <c r="BI10" s="125"/>
      <c r="BJ10" s="125"/>
      <c r="BK10" s="125">
        <v>11370.32</v>
      </c>
      <c r="BL10" s="125"/>
      <c r="BM10" s="125"/>
      <c r="BN10" s="125">
        <f t="shared" si="3"/>
        <v>1807935.1799999997</v>
      </c>
      <c r="BO10" s="124"/>
    </row>
    <row r="11" spans="1:67" ht="30">
      <c r="A11" s="13" t="s">
        <v>58</v>
      </c>
      <c r="B11" s="52">
        <f t="shared" si="0"/>
        <v>0</v>
      </c>
      <c r="C11" s="105" t="s">
        <v>63</v>
      </c>
      <c r="D11" s="111">
        <v>45505</v>
      </c>
      <c r="E11" s="105">
        <v>24037518</v>
      </c>
      <c r="F11" s="105" t="s">
        <v>26</v>
      </c>
      <c r="G11" s="106">
        <v>45575</v>
      </c>
      <c r="H11" s="106">
        <v>46489</v>
      </c>
      <c r="I11" s="107">
        <v>3292800</v>
      </c>
      <c r="J11" s="107">
        <v>109760</v>
      </c>
      <c r="K11" s="107">
        <v>0</v>
      </c>
      <c r="L11" s="107">
        <v>0</v>
      </c>
      <c r="M11" s="107" t="s">
        <v>26</v>
      </c>
      <c r="N11" s="52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>
        <v>62197.33</v>
      </c>
      <c r="AZ11" s="107">
        <v>281717.33</v>
      </c>
      <c r="BA11" s="107">
        <v>30236.76</v>
      </c>
      <c r="BB11" s="107">
        <v>30236.76</v>
      </c>
      <c r="BC11" s="107">
        <v>109760</v>
      </c>
      <c r="BD11" s="107"/>
      <c r="BE11" s="107">
        <v>55017.5</v>
      </c>
      <c r="BF11" s="107">
        <v>55017.5</v>
      </c>
      <c r="BG11" s="107">
        <v>109760</v>
      </c>
      <c r="BH11" s="107"/>
      <c r="BI11" s="107">
        <v>57503.39</v>
      </c>
      <c r="BJ11" s="107">
        <v>57503.39</v>
      </c>
      <c r="BK11" s="107">
        <v>138959.67999999999</v>
      </c>
      <c r="BL11" s="107"/>
      <c r="BM11" s="107"/>
      <c r="BN11" s="127"/>
      <c r="BO11" s="105"/>
    </row>
    <row r="12" spans="1:67" ht="30">
      <c r="A12" s="8" t="s">
        <v>65</v>
      </c>
      <c r="B12" s="100">
        <f t="shared" si="0"/>
        <v>1.0000000000175646E-2</v>
      </c>
      <c r="C12" s="101" t="s">
        <v>66</v>
      </c>
      <c r="D12" s="102">
        <v>44682</v>
      </c>
      <c r="E12" s="101">
        <v>22000533</v>
      </c>
      <c r="F12" s="103">
        <v>44636</v>
      </c>
      <c r="G12" s="103">
        <v>44630</v>
      </c>
      <c r="H12" s="103">
        <v>45731</v>
      </c>
      <c r="I12" s="104">
        <v>85320</v>
      </c>
      <c r="J12" s="104">
        <v>2370</v>
      </c>
      <c r="K12" s="104">
        <v>28438.560000000001</v>
      </c>
      <c r="L12" s="104">
        <f t="shared" ref="L12:L15" si="4">SUM(K12/12)</f>
        <v>2369.88</v>
      </c>
      <c r="M12" s="104" t="s">
        <v>26</v>
      </c>
      <c r="N12" s="100">
        <f t="shared" ref="N12:N20" si="5">SUM(R12,V12,Z12,AD12,AH12,AL12,AP12,AT12,AX12,BB12,BF12,BJ12)</f>
        <v>28485.859999999997</v>
      </c>
      <c r="O12" s="104">
        <v>2370</v>
      </c>
      <c r="P12" s="104">
        <v>2417.37</v>
      </c>
      <c r="Q12" s="104">
        <v>2417.37</v>
      </c>
      <c r="R12" s="104">
        <v>2370</v>
      </c>
      <c r="S12" s="104">
        <v>2370</v>
      </c>
      <c r="T12" s="104">
        <v>2370</v>
      </c>
      <c r="U12" s="104">
        <v>2370</v>
      </c>
      <c r="V12" s="104">
        <v>2370</v>
      </c>
      <c r="W12" s="104">
        <v>2370</v>
      </c>
      <c r="X12" s="104">
        <v>2370</v>
      </c>
      <c r="Y12" s="104">
        <v>2369.9899999999998</v>
      </c>
      <c r="Z12" s="104">
        <v>2369.9899999999998</v>
      </c>
      <c r="AA12" s="104">
        <v>2370</v>
      </c>
      <c r="AB12" s="104">
        <v>2422.92</v>
      </c>
      <c r="AC12" s="104">
        <v>2370</v>
      </c>
      <c r="AD12" s="104">
        <v>2370</v>
      </c>
      <c r="AE12" s="104">
        <v>2370</v>
      </c>
      <c r="AF12" s="104">
        <v>2370</v>
      </c>
      <c r="AG12" s="104">
        <v>2370</v>
      </c>
      <c r="AH12" s="104">
        <v>2370</v>
      </c>
      <c r="AI12" s="104">
        <v>2370</v>
      </c>
      <c r="AJ12" s="104">
        <v>2370</v>
      </c>
      <c r="AK12" s="104">
        <v>2370</v>
      </c>
      <c r="AL12" s="104">
        <v>2370</v>
      </c>
      <c r="AM12" s="104">
        <v>2370</v>
      </c>
      <c r="AN12" s="104">
        <v>2370</v>
      </c>
      <c r="AO12" s="104">
        <v>2370</v>
      </c>
      <c r="AP12" s="104">
        <v>2370</v>
      </c>
      <c r="AQ12" s="104">
        <v>2370</v>
      </c>
      <c r="AR12" s="104">
        <v>2415.87</v>
      </c>
      <c r="AS12" s="104">
        <v>2415.87</v>
      </c>
      <c r="AT12" s="115">
        <v>2415.87</v>
      </c>
      <c r="AU12" s="104">
        <v>2370</v>
      </c>
      <c r="AV12" s="104">
        <v>2370</v>
      </c>
      <c r="AW12" s="104">
        <v>2370</v>
      </c>
      <c r="AX12" s="104">
        <v>2370</v>
      </c>
      <c r="AY12" s="104">
        <v>2370</v>
      </c>
      <c r="AZ12" s="104">
        <v>2370</v>
      </c>
      <c r="BA12" s="104">
        <v>2370</v>
      </c>
      <c r="BB12" s="104">
        <v>2370</v>
      </c>
      <c r="BC12" s="104">
        <v>2370</v>
      </c>
      <c r="BD12" s="104">
        <v>2370</v>
      </c>
      <c r="BE12" s="104">
        <v>2370</v>
      </c>
      <c r="BF12" s="128">
        <v>2370</v>
      </c>
      <c r="BG12" s="104">
        <v>2370</v>
      </c>
      <c r="BH12" s="104">
        <v>2370</v>
      </c>
      <c r="BI12" s="104">
        <v>2370</v>
      </c>
      <c r="BJ12" s="128">
        <v>2370</v>
      </c>
      <c r="BK12" s="104">
        <v>100.29</v>
      </c>
      <c r="BL12" s="104"/>
      <c r="BM12" s="104"/>
      <c r="BN12" s="100">
        <f t="shared" ref="BN12:BN20" si="6">SUM(P12:BG12)</f>
        <v>104565.24999999997</v>
      </c>
      <c r="BO12" s="101"/>
    </row>
    <row r="13" spans="1:67" ht="30">
      <c r="A13" s="13" t="s">
        <v>69</v>
      </c>
      <c r="B13" s="100">
        <f t="shared" si="0"/>
        <v>-3.0000000000086402E-2</v>
      </c>
      <c r="C13" s="105" t="s">
        <v>70</v>
      </c>
      <c r="D13" s="105" t="s">
        <v>72</v>
      </c>
      <c r="E13" s="105">
        <v>21003091</v>
      </c>
      <c r="F13" s="106">
        <v>44559</v>
      </c>
      <c r="G13" s="106">
        <v>44557</v>
      </c>
      <c r="H13" s="106">
        <v>45654</v>
      </c>
      <c r="I13" s="107">
        <v>121716</v>
      </c>
      <c r="J13" s="107">
        <v>3381</v>
      </c>
      <c r="K13" s="107">
        <v>40637.589999999997</v>
      </c>
      <c r="L13" s="107">
        <f t="shared" si="4"/>
        <v>3386.4658333333332</v>
      </c>
      <c r="M13" s="107" t="s">
        <v>26</v>
      </c>
      <c r="N13" s="52">
        <f t="shared" si="5"/>
        <v>39773.82</v>
      </c>
      <c r="O13" s="107">
        <v>3381</v>
      </c>
      <c r="P13" s="107">
        <v>3381</v>
      </c>
      <c r="Q13" s="107">
        <v>3448.58</v>
      </c>
      <c r="R13" s="107">
        <v>3448.58</v>
      </c>
      <c r="S13" s="107">
        <v>3381</v>
      </c>
      <c r="T13" s="107">
        <v>3381</v>
      </c>
      <c r="U13" s="107">
        <v>3381</v>
      </c>
      <c r="V13" s="107">
        <v>3381</v>
      </c>
      <c r="W13" s="107">
        <v>3381</v>
      </c>
      <c r="X13" s="107">
        <v>3381</v>
      </c>
      <c r="Y13" s="107">
        <v>3380.98</v>
      </c>
      <c r="Z13" s="107">
        <v>3380.98</v>
      </c>
      <c r="AA13" s="107">
        <v>3381</v>
      </c>
      <c r="AB13" s="107">
        <v>3381</v>
      </c>
      <c r="AC13" s="107">
        <v>3456.5</v>
      </c>
      <c r="AD13" s="107">
        <v>3456.53</v>
      </c>
      <c r="AE13" s="107">
        <v>3381</v>
      </c>
      <c r="AF13" s="107">
        <v>3381</v>
      </c>
      <c r="AG13" s="107">
        <v>3381</v>
      </c>
      <c r="AH13" s="107">
        <v>3381</v>
      </c>
      <c r="AI13" s="107">
        <v>3381</v>
      </c>
      <c r="AJ13" s="107">
        <v>3381</v>
      </c>
      <c r="AK13" s="107">
        <v>3381</v>
      </c>
      <c r="AL13" s="107">
        <v>3381</v>
      </c>
      <c r="AM13" s="107">
        <v>3381</v>
      </c>
      <c r="AN13" s="107">
        <v>3381</v>
      </c>
      <c r="AO13" s="107">
        <v>3381</v>
      </c>
      <c r="AP13" s="107">
        <v>3381</v>
      </c>
      <c r="AQ13" s="107">
        <v>3381</v>
      </c>
      <c r="AR13" s="107">
        <v>3524.06</v>
      </c>
      <c r="AS13" s="107">
        <v>3450.73</v>
      </c>
      <c r="AT13" s="107">
        <v>3450.73</v>
      </c>
      <c r="AU13" s="107">
        <v>3381</v>
      </c>
      <c r="AV13" s="107">
        <v>3381</v>
      </c>
      <c r="AW13" s="107">
        <v>3381</v>
      </c>
      <c r="AX13" s="107">
        <v>3381</v>
      </c>
      <c r="AY13" s="107">
        <v>3381</v>
      </c>
      <c r="AZ13" s="107">
        <v>3381</v>
      </c>
      <c r="BA13" s="107">
        <v>3381</v>
      </c>
      <c r="BB13" s="107">
        <v>3381</v>
      </c>
      <c r="BC13" s="107">
        <v>3381</v>
      </c>
      <c r="BD13" s="107">
        <v>3381</v>
      </c>
      <c r="BE13" s="107">
        <v>3381</v>
      </c>
      <c r="BF13" s="107">
        <v>3381</v>
      </c>
      <c r="BG13" s="107">
        <v>3268.3</v>
      </c>
      <c r="BH13" s="107">
        <v>3268.3</v>
      </c>
      <c r="BI13" s="107">
        <v>2370</v>
      </c>
      <c r="BJ13" s="107">
        <v>2370</v>
      </c>
      <c r="BK13" s="107">
        <v>828.57</v>
      </c>
      <c r="BL13" s="107"/>
      <c r="BM13" s="107"/>
      <c r="BN13" s="52">
        <f t="shared" si="6"/>
        <v>149219.96999999997</v>
      </c>
      <c r="BO13" s="105"/>
    </row>
    <row r="14" spans="1:67" ht="15">
      <c r="A14" s="8" t="s">
        <v>75</v>
      </c>
      <c r="B14" s="100">
        <f t="shared" si="0"/>
        <v>0</v>
      </c>
      <c r="C14" s="101" t="s">
        <v>76</v>
      </c>
      <c r="D14" s="102">
        <v>44805</v>
      </c>
      <c r="E14" s="101">
        <v>22001749</v>
      </c>
      <c r="F14" s="103">
        <v>44748</v>
      </c>
      <c r="G14" s="103">
        <v>45111</v>
      </c>
      <c r="H14" s="103">
        <v>45478</v>
      </c>
      <c r="I14" s="104">
        <v>215114.4</v>
      </c>
      <c r="J14" s="104">
        <v>8963.1</v>
      </c>
      <c r="K14" s="104">
        <v>24459.17</v>
      </c>
      <c r="L14" s="104">
        <f t="shared" si="4"/>
        <v>2038.2641666666666</v>
      </c>
      <c r="M14" s="104">
        <v>107557.2</v>
      </c>
      <c r="N14" s="100">
        <f t="shared" si="5"/>
        <v>29467.910000000003</v>
      </c>
      <c r="O14" s="104">
        <v>8963.1</v>
      </c>
      <c r="P14" s="104">
        <v>8963.1</v>
      </c>
      <c r="Q14" s="104">
        <v>2871.3</v>
      </c>
      <c r="R14" s="104">
        <v>2871.3</v>
      </c>
      <c r="S14" s="104">
        <v>8963.1</v>
      </c>
      <c r="T14" s="104">
        <v>8963.1</v>
      </c>
      <c r="U14" s="104">
        <v>3157.67</v>
      </c>
      <c r="V14" s="104">
        <v>3157.67</v>
      </c>
      <c r="W14" s="104">
        <v>8963.1</v>
      </c>
      <c r="X14" s="104">
        <v>8963.1</v>
      </c>
      <c r="Y14" s="104">
        <v>2239.69</v>
      </c>
      <c r="Z14" s="104">
        <v>2239.69</v>
      </c>
      <c r="AA14" s="104">
        <v>8963.1</v>
      </c>
      <c r="AB14" s="104">
        <v>8963.1</v>
      </c>
      <c r="AC14" s="104">
        <v>2238.71</v>
      </c>
      <c r="AD14" s="104">
        <v>2238.71</v>
      </c>
      <c r="AE14" s="104">
        <v>8963.1</v>
      </c>
      <c r="AF14" s="104">
        <v>8963.1</v>
      </c>
      <c r="AG14" s="104">
        <v>2239.1999999999998</v>
      </c>
      <c r="AH14" s="104">
        <v>2239.1999999999998</v>
      </c>
      <c r="AI14" s="104">
        <v>8963.1</v>
      </c>
      <c r="AJ14" s="104">
        <v>8963.1</v>
      </c>
      <c r="AK14" s="104">
        <v>2238.86</v>
      </c>
      <c r="AL14" s="104">
        <v>2238.86</v>
      </c>
      <c r="AM14" s="128">
        <v>1493.85</v>
      </c>
      <c r="AN14" s="104"/>
      <c r="AO14" s="104">
        <v>2138.34</v>
      </c>
      <c r="AP14" s="104">
        <v>2138.34</v>
      </c>
      <c r="AQ14" s="104">
        <v>8963.1</v>
      </c>
      <c r="AR14" s="104"/>
      <c r="AS14" s="104">
        <v>2007</v>
      </c>
      <c r="AT14" s="104">
        <v>2007</v>
      </c>
      <c r="AU14" s="104">
        <v>8963.1</v>
      </c>
      <c r="AV14" s="104"/>
      <c r="AW14" s="104">
        <v>2007.15</v>
      </c>
      <c r="AX14" s="104">
        <v>2007.15</v>
      </c>
      <c r="AY14" s="104">
        <v>8963.1</v>
      </c>
      <c r="AZ14" s="104"/>
      <c r="BA14" s="104">
        <v>2506.2399999999998</v>
      </c>
      <c r="BB14" s="104">
        <v>2506.2399999999998</v>
      </c>
      <c r="BC14" s="104">
        <v>8963.1</v>
      </c>
      <c r="BD14" s="104"/>
      <c r="BE14" s="104">
        <v>2819.91</v>
      </c>
      <c r="BF14" s="104">
        <v>2819.91</v>
      </c>
      <c r="BG14" s="104">
        <v>8963.1</v>
      </c>
      <c r="BH14" s="104"/>
      <c r="BI14" s="104">
        <v>3003.84</v>
      </c>
      <c r="BJ14" s="104">
        <v>3003.84</v>
      </c>
      <c r="BK14" s="104">
        <v>24310.69</v>
      </c>
      <c r="BL14" s="104"/>
      <c r="BM14" s="104"/>
      <c r="BN14" s="100">
        <f t="shared" si="6"/>
        <v>197831.59000000005</v>
      </c>
      <c r="BO14" s="101"/>
    </row>
    <row r="15" spans="1:67" ht="15">
      <c r="A15" s="13" t="s">
        <v>80</v>
      </c>
      <c r="B15" s="129">
        <f t="shared" si="0"/>
        <v>44111.530000000021</v>
      </c>
      <c r="C15" s="105" t="s">
        <v>81</v>
      </c>
      <c r="D15" s="105" t="s">
        <v>83</v>
      </c>
      <c r="E15" s="105">
        <v>22002514</v>
      </c>
      <c r="F15" s="106">
        <v>44788</v>
      </c>
      <c r="G15" s="106">
        <v>44784</v>
      </c>
      <c r="H15" s="106">
        <v>45883</v>
      </c>
      <c r="I15" s="107">
        <v>3379999.68</v>
      </c>
      <c r="J15" s="107">
        <v>93888.88</v>
      </c>
      <c r="K15" s="107">
        <v>507933.86</v>
      </c>
      <c r="L15" s="107">
        <f t="shared" si="4"/>
        <v>42327.821666666663</v>
      </c>
      <c r="M15" s="107"/>
      <c r="N15" s="52">
        <f t="shared" si="5"/>
        <v>568562.12</v>
      </c>
      <c r="O15" s="107">
        <v>50000</v>
      </c>
      <c r="P15" s="107">
        <v>50000</v>
      </c>
      <c r="Q15" s="107">
        <v>50492.18</v>
      </c>
      <c r="R15" s="107">
        <v>50492.18</v>
      </c>
      <c r="S15" s="107">
        <v>50000</v>
      </c>
      <c r="T15" s="107">
        <v>50000</v>
      </c>
      <c r="U15" s="107">
        <v>50285.79</v>
      </c>
      <c r="V15" s="107">
        <v>50285.79</v>
      </c>
      <c r="W15" s="107">
        <v>50000</v>
      </c>
      <c r="X15" s="107">
        <v>64686.98</v>
      </c>
      <c r="Y15" s="107">
        <v>50000</v>
      </c>
      <c r="Z15" s="107">
        <v>50285.79</v>
      </c>
      <c r="AA15" s="107">
        <v>50285.79</v>
      </c>
      <c r="AB15" s="107">
        <v>51793.84</v>
      </c>
      <c r="AC15" s="107">
        <v>52130.65</v>
      </c>
      <c r="AD15" s="107">
        <v>52130.65</v>
      </c>
      <c r="AE15" s="107">
        <v>50000</v>
      </c>
      <c r="AF15" s="107">
        <v>50000</v>
      </c>
      <c r="AG15" s="107">
        <v>56544.34</v>
      </c>
      <c r="AH15" s="107">
        <v>56544.34</v>
      </c>
      <c r="AI15" s="107">
        <v>50000</v>
      </c>
      <c r="AJ15" s="107">
        <v>50000</v>
      </c>
      <c r="AK15" s="107">
        <v>56544.34</v>
      </c>
      <c r="AL15" s="107">
        <v>56544.34</v>
      </c>
      <c r="AM15" s="107">
        <v>68649.81</v>
      </c>
      <c r="AN15" s="107">
        <v>68649.81</v>
      </c>
      <c r="AO15" s="107" t="s">
        <v>359</v>
      </c>
      <c r="AP15" s="107" t="s">
        <v>359</v>
      </c>
      <c r="AQ15" s="107">
        <v>57910</v>
      </c>
      <c r="AR15" s="107">
        <v>57910</v>
      </c>
      <c r="AS15" s="107">
        <v>56544.34</v>
      </c>
      <c r="AT15" s="107">
        <v>53830.21</v>
      </c>
      <c r="AU15" s="107">
        <v>56544.34</v>
      </c>
      <c r="AV15" s="107">
        <v>56544.34</v>
      </c>
      <c r="AW15" s="107">
        <v>53830.21</v>
      </c>
      <c r="AX15" s="107">
        <v>53830.21</v>
      </c>
      <c r="AY15" s="107">
        <v>56544.34</v>
      </c>
      <c r="AZ15" s="107">
        <v>56544.34</v>
      </c>
      <c r="BA15" s="107">
        <v>53830.2</v>
      </c>
      <c r="BB15" s="107">
        <v>53830.2</v>
      </c>
      <c r="BC15" s="107">
        <v>56544.34</v>
      </c>
      <c r="BD15" s="107">
        <v>56544.34</v>
      </c>
      <c r="BE15" s="107">
        <v>49479.09</v>
      </c>
      <c r="BF15" s="107">
        <v>49479.09</v>
      </c>
      <c r="BG15" s="107">
        <v>56544.34</v>
      </c>
      <c r="BH15" s="107">
        <v>56544.34</v>
      </c>
      <c r="BI15" s="107">
        <v>41309.32</v>
      </c>
      <c r="BJ15" s="107">
        <v>41309.32</v>
      </c>
      <c r="BK15" s="107"/>
      <c r="BL15" s="107"/>
      <c r="BM15" s="107"/>
      <c r="BN15" s="52">
        <f t="shared" si="6"/>
        <v>2272630.5499999998</v>
      </c>
      <c r="BO15" s="105"/>
    </row>
    <row r="16" spans="1:67" ht="30">
      <c r="A16" s="8" t="s">
        <v>87</v>
      </c>
      <c r="B16" s="129">
        <f t="shared" si="0"/>
        <v>23572.65</v>
      </c>
      <c r="C16" s="101" t="s">
        <v>88</v>
      </c>
      <c r="D16" s="101" t="s">
        <v>90</v>
      </c>
      <c r="E16" s="101">
        <v>23003359</v>
      </c>
      <c r="F16" s="103">
        <v>45194</v>
      </c>
      <c r="G16" s="103">
        <v>45188</v>
      </c>
      <c r="H16" s="103">
        <v>46046</v>
      </c>
      <c r="I16" s="104">
        <v>167616</v>
      </c>
      <c r="J16" s="104">
        <v>4656</v>
      </c>
      <c r="K16" s="104">
        <v>11174.4</v>
      </c>
      <c r="L16" s="104">
        <f>SUM(K16/3)</f>
        <v>3724.7999999999997</v>
      </c>
      <c r="M16" s="104" t="s">
        <v>26</v>
      </c>
      <c r="N16" s="100">
        <f t="shared" si="5"/>
        <v>28740.400000000001</v>
      </c>
      <c r="O16" s="104">
        <v>4656</v>
      </c>
      <c r="P16" s="104">
        <v>4656</v>
      </c>
      <c r="Q16" s="104">
        <v>5245.76</v>
      </c>
      <c r="R16" s="104">
        <v>5245.76</v>
      </c>
      <c r="S16" s="104">
        <v>4656</v>
      </c>
      <c r="T16" s="104">
        <v>4656</v>
      </c>
      <c r="U16" s="130">
        <v>4656</v>
      </c>
      <c r="V16" s="104">
        <v>4656</v>
      </c>
      <c r="W16" s="104">
        <v>4656</v>
      </c>
      <c r="X16" s="104">
        <v>4656</v>
      </c>
      <c r="Y16" s="104">
        <v>4656</v>
      </c>
      <c r="Z16" s="104">
        <v>4656</v>
      </c>
      <c r="AA16" s="104">
        <v>4656</v>
      </c>
      <c r="AB16" s="104">
        <v>4656</v>
      </c>
      <c r="AC16" s="104">
        <v>4656</v>
      </c>
      <c r="AD16" s="104">
        <v>4656</v>
      </c>
      <c r="AE16" s="104">
        <v>4656</v>
      </c>
      <c r="AF16" s="104">
        <v>4656</v>
      </c>
      <c r="AG16" s="104">
        <v>4656</v>
      </c>
      <c r="AH16" s="104">
        <v>4656</v>
      </c>
      <c r="AI16" s="104">
        <v>4656</v>
      </c>
      <c r="AJ16" s="104">
        <v>4656</v>
      </c>
      <c r="AK16" s="104">
        <v>4870.6400000000003</v>
      </c>
      <c r="AL16" s="104">
        <v>4870.6400000000003</v>
      </c>
      <c r="AM16" s="104">
        <v>6491.89</v>
      </c>
      <c r="AN16" s="104">
        <v>6491.89</v>
      </c>
      <c r="AO16" s="104">
        <v>4870.6400000000003</v>
      </c>
      <c r="AP16" s="104" t="s">
        <v>360</v>
      </c>
      <c r="AQ16" s="104">
        <v>4870.6400000000003</v>
      </c>
      <c r="AR16" s="104">
        <v>4474.1400000000003</v>
      </c>
      <c r="AS16" s="104">
        <v>4870.6400000000003</v>
      </c>
      <c r="AT16" s="104"/>
      <c r="AU16" s="104">
        <v>4870.6400000000003</v>
      </c>
      <c r="AV16" s="104">
        <v>4870.6400000000003</v>
      </c>
      <c r="AW16" s="104"/>
      <c r="AX16" s="104"/>
      <c r="AY16" s="104">
        <v>4870.6400000000003</v>
      </c>
      <c r="AZ16" s="104">
        <v>4870.6400000000003</v>
      </c>
      <c r="BA16" s="104"/>
      <c r="BB16" s="104"/>
      <c r="BC16" s="104">
        <v>4870.6400000000003</v>
      </c>
      <c r="BD16" s="104">
        <v>4870.6400000000003</v>
      </c>
      <c r="BE16" s="104"/>
      <c r="BF16" s="104"/>
      <c r="BG16" s="131">
        <v>3669.74</v>
      </c>
      <c r="BH16" s="104">
        <v>3669.74</v>
      </c>
      <c r="BI16" s="104"/>
      <c r="BJ16" s="104"/>
      <c r="BK16" s="104"/>
      <c r="BL16" s="104"/>
      <c r="BM16" s="104"/>
      <c r="BN16" s="100">
        <f t="shared" si="6"/>
        <v>173660.22000000012</v>
      </c>
      <c r="BO16" s="101"/>
    </row>
    <row r="17" spans="1:67" ht="30">
      <c r="A17" s="13" t="s">
        <v>91</v>
      </c>
      <c r="B17" s="52">
        <f t="shared" si="0"/>
        <v>-1.6370904631912708E-11</v>
      </c>
      <c r="C17" s="105" t="s">
        <v>92</v>
      </c>
      <c r="D17" s="105" t="s">
        <v>94</v>
      </c>
      <c r="E17" s="105">
        <v>22002286</v>
      </c>
      <c r="F17" s="106">
        <v>44788</v>
      </c>
      <c r="G17" s="106">
        <v>45152</v>
      </c>
      <c r="H17" s="106">
        <v>45883</v>
      </c>
      <c r="I17" s="107">
        <v>642061.25</v>
      </c>
      <c r="J17" s="107">
        <v>27260.1</v>
      </c>
      <c r="K17" s="107">
        <v>284247.28999999998</v>
      </c>
      <c r="L17" s="107">
        <f t="shared" ref="L17:L20" si="7">SUM(K17/12)</f>
        <v>23687.274166666666</v>
      </c>
      <c r="M17" s="107">
        <v>327121.2</v>
      </c>
      <c r="N17" s="52">
        <f t="shared" si="5"/>
        <v>318894.48</v>
      </c>
      <c r="O17" s="107">
        <v>27260.1</v>
      </c>
      <c r="P17" s="107">
        <v>27260.1</v>
      </c>
      <c r="Q17" s="107">
        <v>26574.54</v>
      </c>
      <c r="R17" s="107">
        <v>26574.54</v>
      </c>
      <c r="S17" s="107">
        <v>27260.1</v>
      </c>
      <c r="T17" s="107">
        <v>27260.1</v>
      </c>
      <c r="U17" s="107">
        <v>26574.54</v>
      </c>
      <c r="V17" s="107">
        <v>26574.54</v>
      </c>
      <c r="W17" s="107">
        <v>27260.1</v>
      </c>
      <c r="X17" s="107">
        <v>27260.1</v>
      </c>
      <c r="Y17" s="107">
        <v>26574.54</v>
      </c>
      <c r="Z17" s="107">
        <v>26574.54</v>
      </c>
      <c r="AA17" s="107">
        <v>27260.1</v>
      </c>
      <c r="AB17" s="107">
        <v>27260.1</v>
      </c>
      <c r="AC17" s="107">
        <v>26574.54</v>
      </c>
      <c r="AD17" s="107">
        <v>26574.54</v>
      </c>
      <c r="AE17" s="107">
        <v>27260.1</v>
      </c>
      <c r="AF17" s="107">
        <v>27260.1</v>
      </c>
      <c r="AG17" s="107">
        <v>26574.54</v>
      </c>
      <c r="AH17" s="107">
        <v>26574.54</v>
      </c>
      <c r="AI17" s="107">
        <v>27260.1</v>
      </c>
      <c r="AJ17" s="107">
        <v>27260.1</v>
      </c>
      <c r="AK17" s="107">
        <v>26574.54</v>
      </c>
      <c r="AL17" s="107">
        <v>26574.54</v>
      </c>
      <c r="AM17" s="107">
        <v>27260.1</v>
      </c>
      <c r="AN17" s="107">
        <v>27260.1</v>
      </c>
      <c r="AO17" s="107">
        <v>26574.54</v>
      </c>
      <c r="AP17" s="107">
        <v>26574.54</v>
      </c>
      <c r="AQ17" s="107">
        <v>12721.38</v>
      </c>
      <c r="AR17" s="107">
        <v>27260.1</v>
      </c>
      <c r="AS17" s="107">
        <v>26574.54</v>
      </c>
      <c r="AT17" s="107">
        <v>26574.54</v>
      </c>
      <c r="AU17" s="107">
        <v>26260.1</v>
      </c>
      <c r="AV17" s="107">
        <v>22461.18</v>
      </c>
      <c r="AW17" s="107">
        <v>26574.54</v>
      </c>
      <c r="AX17" s="107">
        <v>26574.54</v>
      </c>
      <c r="AY17" s="107">
        <v>27260.1</v>
      </c>
      <c r="AZ17" s="107">
        <v>81094.740000000005</v>
      </c>
      <c r="BA17" s="107">
        <v>26574.54</v>
      </c>
      <c r="BB17" s="107">
        <v>26574.54</v>
      </c>
      <c r="BC17" s="107"/>
      <c r="BD17" s="107"/>
      <c r="BE17" s="107">
        <v>26574.54</v>
      </c>
      <c r="BF17" s="107">
        <v>26574.54</v>
      </c>
      <c r="BG17" s="107"/>
      <c r="BH17" s="107"/>
      <c r="BI17" s="107">
        <v>26574.54</v>
      </c>
      <c r="BJ17" s="107">
        <v>26574.54</v>
      </c>
      <c r="BK17" s="107">
        <v>2742.24</v>
      </c>
      <c r="BL17" s="107"/>
      <c r="BM17" s="107"/>
      <c r="BN17" s="52">
        <f t="shared" si="6"/>
        <v>1136078.78</v>
      </c>
      <c r="BO17" s="105"/>
    </row>
    <row r="18" spans="1:67" ht="30">
      <c r="A18" s="8" t="s">
        <v>97</v>
      </c>
      <c r="B18" s="100">
        <f t="shared" si="0"/>
        <v>0</v>
      </c>
      <c r="C18" s="101" t="s">
        <v>98</v>
      </c>
      <c r="D18" s="101" t="s">
        <v>100</v>
      </c>
      <c r="E18" s="101">
        <v>22002042</v>
      </c>
      <c r="F18" s="103">
        <v>44760</v>
      </c>
      <c r="G18" s="103">
        <v>45484</v>
      </c>
      <c r="H18" s="103">
        <v>45855</v>
      </c>
      <c r="I18" s="104">
        <v>51267.96</v>
      </c>
      <c r="J18" s="104">
        <v>4272.33</v>
      </c>
      <c r="K18" s="104">
        <v>48653.57</v>
      </c>
      <c r="L18" s="104">
        <f t="shared" si="7"/>
        <v>4054.4641666666666</v>
      </c>
      <c r="M18" s="104">
        <v>49443.45</v>
      </c>
      <c r="N18" s="100">
        <f t="shared" si="5"/>
        <v>50269.560000000012</v>
      </c>
      <c r="O18" s="104">
        <v>4120.29</v>
      </c>
      <c r="P18" s="104">
        <v>4120.29</v>
      </c>
      <c r="Q18" s="104">
        <v>4120.29</v>
      </c>
      <c r="R18" s="104">
        <v>4120.29</v>
      </c>
      <c r="S18" s="104">
        <v>4120.29</v>
      </c>
      <c r="T18" s="104">
        <v>4120.29</v>
      </c>
      <c r="U18" s="104">
        <v>4120.29</v>
      </c>
      <c r="V18" s="104">
        <v>4120.29</v>
      </c>
      <c r="W18" s="104">
        <v>4120.29</v>
      </c>
      <c r="X18" s="104">
        <v>4120.29</v>
      </c>
      <c r="Y18" s="104">
        <v>4120.29</v>
      </c>
      <c r="Z18" s="104">
        <v>4120.29</v>
      </c>
      <c r="AA18" s="104">
        <v>4120.29</v>
      </c>
      <c r="AB18" s="104">
        <v>4120.29</v>
      </c>
      <c r="AC18" s="104">
        <v>4120.29</v>
      </c>
      <c r="AD18" s="104">
        <v>4120.29</v>
      </c>
      <c r="AE18" s="104">
        <v>4120.29</v>
      </c>
      <c r="AF18" s="104">
        <v>4120.29</v>
      </c>
      <c r="AG18" s="104">
        <v>4120.29</v>
      </c>
      <c r="AH18" s="104">
        <v>4120.29</v>
      </c>
      <c r="AI18" s="104">
        <v>4120.29</v>
      </c>
      <c r="AJ18" s="104">
        <v>4120.29</v>
      </c>
      <c r="AK18" s="104">
        <v>4120.29</v>
      </c>
      <c r="AL18" s="104">
        <v>4120.29</v>
      </c>
      <c r="AM18" s="104">
        <v>2472.17</v>
      </c>
      <c r="AN18" s="104">
        <v>4186.17</v>
      </c>
      <c r="AO18" s="104">
        <v>4186.17</v>
      </c>
      <c r="AP18" s="104">
        <v>4186.17</v>
      </c>
      <c r="AQ18" s="104">
        <v>4272.33</v>
      </c>
      <c r="AR18" s="104">
        <v>4272.33</v>
      </c>
      <c r="AS18" s="104">
        <v>4272.33</v>
      </c>
      <c r="AT18" s="104">
        <v>4272.33</v>
      </c>
      <c r="AU18" s="104">
        <v>4272.33</v>
      </c>
      <c r="AV18" s="104">
        <v>4272.33</v>
      </c>
      <c r="AW18" s="104">
        <v>4272.33</v>
      </c>
      <c r="AX18" s="104">
        <v>4272.33</v>
      </c>
      <c r="AY18" s="104">
        <v>4272.33</v>
      </c>
      <c r="AZ18" s="104">
        <v>4272.33</v>
      </c>
      <c r="BA18" s="104">
        <v>4272.33</v>
      </c>
      <c r="BB18" s="104">
        <v>4272.33</v>
      </c>
      <c r="BC18" s="104">
        <v>4272.33</v>
      </c>
      <c r="BD18" s="104">
        <v>4272.33</v>
      </c>
      <c r="BE18" s="104">
        <v>4272.33</v>
      </c>
      <c r="BF18" s="128">
        <v>4272.33</v>
      </c>
      <c r="BG18" s="104">
        <v>4272.33</v>
      </c>
      <c r="BH18" s="104">
        <v>4272.33</v>
      </c>
      <c r="BI18" s="104">
        <v>4272.33</v>
      </c>
      <c r="BJ18" s="104">
        <v>4272.33</v>
      </c>
      <c r="BK18" s="104"/>
      <c r="BL18" s="104"/>
      <c r="BM18" s="104"/>
      <c r="BN18" s="100">
        <f t="shared" si="6"/>
        <v>182426.95999999979</v>
      </c>
      <c r="BO18" s="101"/>
    </row>
    <row r="19" spans="1:67" ht="15">
      <c r="A19" s="13" t="s">
        <v>102</v>
      </c>
      <c r="B19" s="52">
        <f t="shared" si="0"/>
        <v>0</v>
      </c>
      <c r="C19" s="105" t="s">
        <v>103</v>
      </c>
      <c r="D19" s="111">
        <v>44378</v>
      </c>
      <c r="E19" s="105">
        <v>21001956</v>
      </c>
      <c r="F19" s="106">
        <v>44312</v>
      </c>
      <c r="G19" s="106">
        <v>45393</v>
      </c>
      <c r="H19" s="106">
        <v>45768</v>
      </c>
      <c r="I19" s="107">
        <v>283046.51</v>
      </c>
      <c r="J19" s="107">
        <v>7076.16</v>
      </c>
      <c r="K19" s="107">
        <v>84913.919999999998</v>
      </c>
      <c r="L19" s="107">
        <f t="shared" si="7"/>
        <v>7076.16</v>
      </c>
      <c r="M19" s="107">
        <v>88106.68</v>
      </c>
      <c r="N19" s="52">
        <f t="shared" si="5"/>
        <v>87122.22</v>
      </c>
      <c r="O19" s="107">
        <v>7076.16</v>
      </c>
      <c r="P19" s="107">
        <v>7076.16</v>
      </c>
      <c r="Q19" s="107">
        <v>7076.16</v>
      </c>
      <c r="R19" s="107">
        <v>7076.16</v>
      </c>
      <c r="S19" s="112">
        <v>7076.16</v>
      </c>
      <c r="T19" s="112">
        <v>7076.16</v>
      </c>
      <c r="U19" s="112">
        <v>7076.16</v>
      </c>
      <c r="V19" s="107">
        <v>7076.16</v>
      </c>
      <c r="W19" s="112">
        <v>7076.16</v>
      </c>
      <c r="X19" s="112">
        <v>7076.16</v>
      </c>
      <c r="Y19" s="112">
        <v>7076.16</v>
      </c>
      <c r="Z19" s="112">
        <v>7076.16</v>
      </c>
      <c r="AA19" s="107">
        <v>7155.98</v>
      </c>
      <c r="AB19" s="107">
        <v>7155.98</v>
      </c>
      <c r="AC19" s="107">
        <v>7155.98</v>
      </c>
      <c r="AD19" s="107">
        <v>7155.98</v>
      </c>
      <c r="AE19" s="107">
        <v>7342.2219999999998</v>
      </c>
      <c r="AF19" s="107">
        <v>7342.22</v>
      </c>
      <c r="AG19" s="107">
        <v>7342.22</v>
      </c>
      <c r="AH19" s="107">
        <v>7342.22</v>
      </c>
      <c r="AI19" s="107">
        <v>7342.22</v>
      </c>
      <c r="AJ19" s="107">
        <v>7342.22</v>
      </c>
      <c r="AK19" s="107">
        <v>7342.22</v>
      </c>
      <c r="AL19" s="107">
        <v>7342.22</v>
      </c>
      <c r="AM19" s="107">
        <v>7342.22</v>
      </c>
      <c r="AN19" s="107">
        <v>7342.22</v>
      </c>
      <c r="AO19" s="107">
        <v>7342.22</v>
      </c>
      <c r="AP19" s="107">
        <v>7342.22</v>
      </c>
      <c r="AQ19" s="107">
        <v>7342.22</v>
      </c>
      <c r="AR19" s="107">
        <v>7342.22</v>
      </c>
      <c r="AS19" s="107" t="s">
        <v>361</v>
      </c>
      <c r="AT19" s="107">
        <v>7342.22</v>
      </c>
      <c r="AU19" s="107" t="s">
        <v>361</v>
      </c>
      <c r="AV19" s="107">
        <v>7342.22</v>
      </c>
      <c r="AW19" s="107">
        <v>7342.22</v>
      </c>
      <c r="AX19" s="107">
        <v>7342.22</v>
      </c>
      <c r="AY19" s="107" t="s">
        <v>361</v>
      </c>
      <c r="AZ19" s="107">
        <v>7342.22</v>
      </c>
      <c r="BA19" s="107">
        <v>7342.22</v>
      </c>
      <c r="BB19" s="107">
        <v>7342.22</v>
      </c>
      <c r="BC19" s="107" t="s">
        <v>361</v>
      </c>
      <c r="BD19" s="107">
        <v>7342.22</v>
      </c>
      <c r="BE19" s="107">
        <v>7342.22</v>
      </c>
      <c r="BF19" s="108">
        <v>7342.22</v>
      </c>
      <c r="BG19" s="107" t="s">
        <v>361</v>
      </c>
      <c r="BH19" s="107">
        <v>7342.22</v>
      </c>
      <c r="BI19" s="107">
        <v>7342.22</v>
      </c>
      <c r="BJ19" s="108">
        <v>7342.22</v>
      </c>
      <c r="BK19" s="107"/>
      <c r="BL19" s="107"/>
      <c r="BM19" s="107"/>
      <c r="BN19" s="52">
        <f t="shared" si="6"/>
        <v>282674.96199999994</v>
      </c>
      <c r="BO19" s="132"/>
    </row>
    <row r="20" spans="1:67" ht="30">
      <c r="A20" s="8" t="s">
        <v>105</v>
      </c>
      <c r="B20" s="100">
        <f t="shared" si="0"/>
        <v>0</v>
      </c>
      <c r="C20" s="101" t="s">
        <v>106</v>
      </c>
      <c r="D20" s="101" t="s">
        <v>108</v>
      </c>
      <c r="E20" s="101">
        <v>23003464</v>
      </c>
      <c r="F20" s="103">
        <v>45198</v>
      </c>
      <c r="G20" s="103">
        <v>45195</v>
      </c>
      <c r="H20" s="103">
        <v>45563</v>
      </c>
      <c r="I20" s="104">
        <v>12774</v>
      </c>
      <c r="J20" s="104">
        <v>1064.5</v>
      </c>
      <c r="K20" s="104">
        <v>5129.82</v>
      </c>
      <c r="L20" s="104">
        <f t="shared" si="7"/>
        <v>427.48499999999996</v>
      </c>
      <c r="M20" s="104" t="s">
        <v>26</v>
      </c>
      <c r="N20" s="100">
        <f t="shared" si="5"/>
        <v>9070.7799999999988</v>
      </c>
      <c r="O20" s="104">
        <v>1064.5</v>
      </c>
      <c r="P20" s="104">
        <v>1064.5</v>
      </c>
      <c r="Q20" s="104">
        <v>754.5</v>
      </c>
      <c r="R20" s="104">
        <v>754.5</v>
      </c>
      <c r="S20" s="104">
        <v>1064.5</v>
      </c>
      <c r="T20" s="104">
        <v>1064.5</v>
      </c>
      <c r="U20" s="104">
        <v>754.5</v>
      </c>
      <c r="V20" s="104">
        <v>754.5</v>
      </c>
      <c r="W20" s="104">
        <v>1064.5</v>
      </c>
      <c r="X20" s="104">
        <v>1064.5</v>
      </c>
      <c r="Y20" s="104">
        <v>771.28</v>
      </c>
      <c r="Z20" s="104">
        <v>771.28</v>
      </c>
      <c r="AA20" s="104">
        <v>1064.5</v>
      </c>
      <c r="AB20" s="104">
        <v>1064.5</v>
      </c>
      <c r="AC20" s="104">
        <v>754.5</v>
      </c>
      <c r="AD20" s="104">
        <v>754.5</v>
      </c>
      <c r="AE20" s="104">
        <v>1064.5</v>
      </c>
      <c r="AF20" s="104">
        <v>1064.5</v>
      </c>
      <c r="AG20" s="104">
        <v>754.5</v>
      </c>
      <c r="AH20" s="104">
        <v>754.5</v>
      </c>
      <c r="AI20" s="104">
        <v>1064.5</v>
      </c>
      <c r="AJ20" s="104">
        <v>1064.5</v>
      </c>
      <c r="AK20" s="104">
        <v>754.5</v>
      </c>
      <c r="AL20" s="104">
        <v>754.5</v>
      </c>
      <c r="AM20" s="104">
        <v>1064.5</v>
      </c>
      <c r="AN20" s="104">
        <v>1064.5</v>
      </c>
      <c r="AO20" s="104">
        <v>754.5</v>
      </c>
      <c r="AP20" s="104">
        <v>754.5</v>
      </c>
      <c r="AQ20" s="104">
        <v>1064.5</v>
      </c>
      <c r="AR20" s="104"/>
      <c r="AS20" s="104">
        <v>754.5</v>
      </c>
      <c r="AT20" s="104">
        <v>754.5</v>
      </c>
      <c r="AU20" s="104">
        <v>993.53</v>
      </c>
      <c r="AV20" s="104">
        <v>993.53</v>
      </c>
      <c r="AW20" s="104">
        <v>754.5</v>
      </c>
      <c r="AX20" s="104">
        <v>754.5</v>
      </c>
      <c r="AY20" s="104">
        <v>1102.53</v>
      </c>
      <c r="AZ20" s="104">
        <v>2243.09</v>
      </c>
      <c r="BA20" s="104">
        <v>754.5</v>
      </c>
      <c r="BB20" s="104">
        <v>754.5</v>
      </c>
      <c r="BC20" s="104">
        <v>1102.53</v>
      </c>
      <c r="BD20" s="104"/>
      <c r="BE20" s="104">
        <v>754.5</v>
      </c>
      <c r="BF20" s="104">
        <v>754.5</v>
      </c>
      <c r="BG20" s="104">
        <v>38.03</v>
      </c>
      <c r="BH20" s="104"/>
      <c r="BI20" s="104">
        <v>754.5</v>
      </c>
      <c r="BJ20" s="104">
        <v>754.5</v>
      </c>
      <c r="BK20" s="104">
        <v>1617.34</v>
      </c>
      <c r="BL20" s="104"/>
      <c r="BM20" s="104"/>
      <c r="BN20" s="100">
        <f t="shared" si="6"/>
        <v>38008.799999999996</v>
      </c>
      <c r="BO20" s="101"/>
    </row>
    <row r="21" spans="1:67" ht="30">
      <c r="A21" s="13" t="s">
        <v>110</v>
      </c>
      <c r="B21" s="52">
        <f t="shared" si="0"/>
        <v>0</v>
      </c>
      <c r="C21" s="105" t="s">
        <v>118</v>
      </c>
      <c r="D21" s="111">
        <v>45444</v>
      </c>
      <c r="E21" s="105">
        <v>24034941</v>
      </c>
      <c r="F21" s="106">
        <v>45470</v>
      </c>
      <c r="G21" s="106">
        <v>45470</v>
      </c>
      <c r="H21" s="106">
        <v>45834</v>
      </c>
      <c r="I21" s="107">
        <v>4627106</v>
      </c>
      <c r="J21" s="107">
        <v>212248</v>
      </c>
      <c r="K21" s="107">
        <v>0</v>
      </c>
      <c r="L21" s="107">
        <v>0</v>
      </c>
      <c r="M21" s="107" t="s">
        <v>26</v>
      </c>
      <c r="N21" s="52"/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13">
        <v>0</v>
      </c>
      <c r="AA21" s="107">
        <v>2292378</v>
      </c>
      <c r="AB21" s="107">
        <v>2292378</v>
      </c>
      <c r="AC21" s="107">
        <v>0</v>
      </c>
      <c r="AD21" s="107">
        <v>0</v>
      </c>
      <c r="AE21" s="107">
        <v>212248</v>
      </c>
      <c r="AF21" s="107">
        <v>0</v>
      </c>
      <c r="AG21" s="107">
        <v>0</v>
      </c>
      <c r="AH21" s="107">
        <v>0</v>
      </c>
      <c r="AI21" s="107">
        <v>212248</v>
      </c>
      <c r="AJ21" s="107">
        <v>0</v>
      </c>
      <c r="AK21" s="107">
        <v>0</v>
      </c>
      <c r="AL21" s="107">
        <v>0</v>
      </c>
      <c r="AM21" s="107">
        <v>212248</v>
      </c>
      <c r="AN21" s="107"/>
      <c r="AO21" s="107"/>
      <c r="AP21" s="107"/>
      <c r="AQ21" s="107">
        <v>212248</v>
      </c>
      <c r="AR21" s="107"/>
      <c r="AS21" s="107">
        <v>2084850</v>
      </c>
      <c r="AT21" s="107">
        <v>2084850</v>
      </c>
      <c r="AU21" s="107">
        <v>212248</v>
      </c>
      <c r="AV21" s="107"/>
      <c r="AW21" s="107">
        <v>197112</v>
      </c>
      <c r="AX21" s="107">
        <v>197112</v>
      </c>
      <c r="AY21" s="107">
        <v>212248</v>
      </c>
      <c r="AZ21" s="107">
        <v>212248</v>
      </c>
      <c r="BA21" s="107">
        <v>185416</v>
      </c>
      <c r="BB21" s="107">
        <v>185416</v>
      </c>
      <c r="BC21" s="107">
        <v>212248</v>
      </c>
      <c r="BD21" s="107">
        <v>212248</v>
      </c>
      <c r="BE21" s="107">
        <v>460960</v>
      </c>
      <c r="BF21" s="107">
        <v>460960</v>
      </c>
      <c r="BG21" s="107">
        <v>212248</v>
      </c>
      <c r="BH21" s="107">
        <v>212248</v>
      </c>
      <c r="BI21" s="107"/>
      <c r="BJ21" s="107"/>
      <c r="BK21" s="107">
        <v>784</v>
      </c>
      <c r="BL21" s="107"/>
      <c r="BM21" s="107"/>
      <c r="BN21" s="52">
        <v>3990362</v>
      </c>
      <c r="BO21" s="105"/>
    </row>
    <row r="22" spans="1:67" ht="30">
      <c r="A22" s="8" t="s">
        <v>117</v>
      </c>
      <c r="B22" s="100">
        <f t="shared" si="0"/>
        <v>0</v>
      </c>
      <c r="C22" s="101" t="s">
        <v>118</v>
      </c>
      <c r="D22" s="102">
        <v>45474</v>
      </c>
      <c r="E22" s="133">
        <v>24037077</v>
      </c>
      <c r="F22" s="103">
        <v>45553</v>
      </c>
      <c r="G22" s="101" t="s">
        <v>26</v>
      </c>
      <c r="H22" s="103">
        <v>45917</v>
      </c>
      <c r="I22" s="104">
        <v>2691640.72</v>
      </c>
      <c r="J22" s="104">
        <v>224303.39</v>
      </c>
      <c r="K22" s="104"/>
      <c r="L22" s="104"/>
      <c r="M22" s="104"/>
      <c r="N22" s="100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16"/>
      <c r="AA22" s="104"/>
      <c r="AB22" s="104"/>
      <c r="AC22" s="104"/>
      <c r="AD22" s="104"/>
      <c r="AE22" s="104"/>
      <c r="AF22" s="104"/>
      <c r="AG22" s="13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>
        <v>224303.39</v>
      </c>
      <c r="AW22" s="104"/>
      <c r="AX22" s="104"/>
      <c r="AY22" s="104"/>
      <c r="AZ22" s="104">
        <v>224303.39</v>
      </c>
      <c r="BA22" s="104">
        <v>224295.52</v>
      </c>
      <c r="BB22" s="104">
        <v>224295.52</v>
      </c>
      <c r="BC22" s="104"/>
      <c r="BD22" s="104">
        <v>224303.39</v>
      </c>
      <c r="BE22" s="104">
        <v>224295.52</v>
      </c>
      <c r="BF22" s="104">
        <v>224295.52</v>
      </c>
      <c r="BG22" s="104"/>
      <c r="BH22" s="104">
        <v>224303.39</v>
      </c>
      <c r="BI22" s="104">
        <v>224295.52</v>
      </c>
      <c r="BJ22" s="128">
        <v>224295.52</v>
      </c>
      <c r="BK22" s="104">
        <v>224327</v>
      </c>
      <c r="BL22" s="104"/>
      <c r="BM22" s="104"/>
      <c r="BN22" s="100"/>
      <c r="BO22" s="101"/>
    </row>
    <row r="23" spans="1:67" ht="30">
      <c r="A23" s="13" t="s">
        <v>122</v>
      </c>
      <c r="B23" s="52">
        <f t="shared" si="0"/>
        <v>-3.637978807091713E-12</v>
      </c>
      <c r="C23" s="105" t="s">
        <v>123</v>
      </c>
      <c r="D23" s="105" t="s">
        <v>125</v>
      </c>
      <c r="E23" s="105">
        <v>23002211</v>
      </c>
      <c r="F23" s="106">
        <v>45138</v>
      </c>
      <c r="G23" s="106">
        <v>45134</v>
      </c>
      <c r="H23" s="106">
        <v>45868</v>
      </c>
      <c r="I23" s="107" t="s">
        <v>298</v>
      </c>
      <c r="J23" s="107" t="s">
        <v>299</v>
      </c>
      <c r="K23" s="107">
        <v>641831.52</v>
      </c>
      <c r="L23" s="107">
        <f>SUM(K23/5)</f>
        <v>128366.304</v>
      </c>
      <c r="M23" s="107" t="s">
        <v>26</v>
      </c>
      <c r="N23" s="52">
        <f>SUM(R23,V23,Z23,AD23,AH23,AL23,AP23,AT23,AX23,BB23,BF23,BJ23)</f>
        <v>1738465.5000000005</v>
      </c>
      <c r="O23" s="107">
        <v>141775.31</v>
      </c>
      <c r="P23" s="107">
        <v>141775.31</v>
      </c>
      <c r="Q23" s="107">
        <v>133714.9</v>
      </c>
      <c r="R23" s="107">
        <v>133714.9</v>
      </c>
      <c r="S23" s="107">
        <v>141775.31</v>
      </c>
      <c r="T23" s="107">
        <v>141775.31</v>
      </c>
      <c r="U23" s="107">
        <v>133714.9</v>
      </c>
      <c r="V23" s="107">
        <v>133714.9</v>
      </c>
      <c r="W23" s="107">
        <v>141775.31</v>
      </c>
      <c r="X23" s="107">
        <v>141775.31</v>
      </c>
      <c r="Y23" s="107">
        <v>147103.57</v>
      </c>
      <c r="Z23" s="113">
        <v>147103.57</v>
      </c>
      <c r="AA23" s="107">
        <v>163088.32000000001</v>
      </c>
      <c r="AB23" s="107">
        <v>163088.35</v>
      </c>
      <c r="AC23" s="107">
        <v>147103.57</v>
      </c>
      <c r="AD23" s="107">
        <v>147103.57</v>
      </c>
      <c r="AE23" s="107">
        <v>141775.31</v>
      </c>
      <c r="AF23" s="107">
        <v>147103.57</v>
      </c>
      <c r="AG23" s="135">
        <v>147103.57</v>
      </c>
      <c r="AH23" s="107">
        <v>147103.57</v>
      </c>
      <c r="AI23" s="107">
        <v>141775.31</v>
      </c>
      <c r="AJ23" s="107">
        <v>147103.57</v>
      </c>
      <c r="AK23" s="107">
        <v>147103.57</v>
      </c>
      <c r="AL23" s="113">
        <v>147103.57</v>
      </c>
      <c r="AM23" s="107">
        <v>141775.31</v>
      </c>
      <c r="AN23" s="107">
        <v>147103.57</v>
      </c>
      <c r="AO23" s="107">
        <v>147103.57</v>
      </c>
      <c r="AP23" s="107">
        <v>147103.57</v>
      </c>
      <c r="AQ23" s="107">
        <v>147103.57</v>
      </c>
      <c r="AR23" s="107">
        <v>147103.57</v>
      </c>
      <c r="AS23" s="107">
        <v>147103.57</v>
      </c>
      <c r="AT23" s="107">
        <v>147103.57</v>
      </c>
      <c r="AU23" s="107">
        <v>141775.31</v>
      </c>
      <c r="AV23" s="107">
        <v>147103.57</v>
      </c>
      <c r="AW23" s="108">
        <v>147103.57</v>
      </c>
      <c r="AX23" s="108">
        <v>147103.57</v>
      </c>
      <c r="AY23" s="107">
        <v>141775.31</v>
      </c>
      <c r="AZ23" s="107">
        <v>147103.57</v>
      </c>
      <c r="BA23" s="108">
        <v>147103.57</v>
      </c>
      <c r="BB23" s="108">
        <v>147103.57</v>
      </c>
      <c r="BC23" s="107">
        <v>141775.31</v>
      </c>
      <c r="BD23" s="107">
        <v>147103.57</v>
      </c>
      <c r="BE23" s="108">
        <v>147103.57</v>
      </c>
      <c r="BF23" s="108">
        <v>147103.57</v>
      </c>
      <c r="BG23" s="107">
        <v>141775.31</v>
      </c>
      <c r="BH23" s="107">
        <v>147103.57</v>
      </c>
      <c r="BI23" s="108">
        <v>147103.57</v>
      </c>
      <c r="BJ23" s="108">
        <v>147103.57</v>
      </c>
      <c r="BK23" s="107"/>
      <c r="BL23" s="107" t="s">
        <v>362</v>
      </c>
      <c r="BM23" s="107">
        <v>26777.34</v>
      </c>
      <c r="BN23" s="52">
        <f t="shared" ref="BN23:BN27" si="8">SUM(P23:BG23)</f>
        <v>6387032.8100000005</v>
      </c>
      <c r="BO23" s="105"/>
    </row>
    <row r="24" spans="1:67" ht="30">
      <c r="A24" s="8" t="s">
        <v>128</v>
      </c>
      <c r="B24" s="100">
        <f t="shared" si="0"/>
        <v>0</v>
      </c>
      <c r="C24" s="101" t="s">
        <v>129</v>
      </c>
      <c r="D24" s="101" t="s">
        <v>131</v>
      </c>
      <c r="E24" s="101">
        <v>22009108</v>
      </c>
      <c r="F24" s="103">
        <v>44896</v>
      </c>
      <c r="G24" s="103">
        <v>45392</v>
      </c>
      <c r="H24" s="103">
        <v>45626</v>
      </c>
      <c r="I24" s="104">
        <v>903624.43</v>
      </c>
      <c r="J24" s="104" t="s">
        <v>363</v>
      </c>
      <c r="K24" s="104">
        <v>404818.3</v>
      </c>
      <c r="L24" s="104">
        <f>SUM(K24/12)</f>
        <v>33734.85833333333</v>
      </c>
      <c r="M24" s="104" t="s">
        <v>26</v>
      </c>
      <c r="N24" s="100" t="e">
        <f>SUM(R24,V24,Z24,AD24,AH24,AL24,AP24,AT24,#REF!,BB24,BF24,BJ24)</f>
        <v>#REF!</v>
      </c>
      <c r="O24" s="104">
        <v>99672.2</v>
      </c>
      <c r="P24" s="104">
        <v>99672.2</v>
      </c>
      <c r="Q24" s="116">
        <v>0</v>
      </c>
      <c r="R24" s="116">
        <v>0</v>
      </c>
      <c r="S24" s="104">
        <v>99672.2</v>
      </c>
      <c r="T24" s="116">
        <v>0</v>
      </c>
      <c r="U24" s="116">
        <v>0</v>
      </c>
      <c r="V24" s="116">
        <v>0</v>
      </c>
      <c r="W24" s="104">
        <v>105901.71</v>
      </c>
      <c r="X24" s="104"/>
      <c r="Y24" s="104"/>
      <c r="Z24" s="104"/>
      <c r="AA24" s="104">
        <v>105901.71</v>
      </c>
      <c r="AB24" s="104"/>
      <c r="AC24" s="104">
        <v>99672.2</v>
      </c>
      <c r="AD24" s="104">
        <v>99672.2</v>
      </c>
      <c r="AE24" s="104">
        <v>81328.795624999999</v>
      </c>
      <c r="AF24" s="115">
        <v>105901.71</v>
      </c>
      <c r="AG24" s="136">
        <v>105901.71</v>
      </c>
      <c r="AH24" s="115">
        <v>105901.71</v>
      </c>
      <c r="AI24" s="104" t="s">
        <v>26</v>
      </c>
      <c r="AJ24" s="104"/>
      <c r="AK24" s="104"/>
      <c r="AL24" s="104"/>
      <c r="AM24" s="104" t="s">
        <v>26</v>
      </c>
      <c r="AN24" s="104"/>
      <c r="AO24" s="104"/>
      <c r="AP24" s="104"/>
      <c r="AQ24" s="104" t="s">
        <v>26</v>
      </c>
      <c r="AR24" s="115">
        <v>105901.71</v>
      </c>
      <c r="AS24" s="104">
        <v>105901.71</v>
      </c>
      <c r="AT24" s="104">
        <v>105901.71</v>
      </c>
      <c r="AU24" s="104" t="s">
        <v>26</v>
      </c>
      <c r="AV24" s="104"/>
      <c r="AX24" s="104"/>
      <c r="AY24" s="104">
        <v>81325.960000000006</v>
      </c>
      <c r="AZ24" s="104">
        <v>81325.960000000006</v>
      </c>
      <c r="BA24" s="104">
        <v>81325.960000000006</v>
      </c>
      <c r="BB24" s="104">
        <v>81325.960000000006</v>
      </c>
      <c r="BC24" s="104" t="s">
        <v>26</v>
      </c>
      <c r="BD24" s="104"/>
      <c r="BE24" s="104"/>
      <c r="BF24" s="104"/>
      <c r="BG24" s="104" t="s">
        <v>26</v>
      </c>
      <c r="BH24" s="104"/>
      <c r="BI24" s="104"/>
      <c r="BJ24" s="104"/>
      <c r="BK24" s="104"/>
      <c r="BL24" s="104"/>
      <c r="BM24" s="104"/>
      <c r="BN24" s="100">
        <f t="shared" si="8"/>
        <v>1652535.1156249996</v>
      </c>
      <c r="BO24" s="137"/>
    </row>
    <row r="25" spans="1:67" ht="15">
      <c r="A25" s="13" t="s">
        <v>139</v>
      </c>
      <c r="B25" s="52">
        <f t="shared" si="0"/>
        <v>0</v>
      </c>
      <c r="C25" s="105" t="s">
        <v>140</v>
      </c>
      <c r="D25" s="111">
        <v>45170</v>
      </c>
      <c r="E25" s="105">
        <v>23001429</v>
      </c>
      <c r="F25" s="106">
        <v>45090</v>
      </c>
      <c r="G25" s="106">
        <v>45089</v>
      </c>
      <c r="H25" s="106">
        <v>45455</v>
      </c>
      <c r="I25" s="107">
        <v>2678000</v>
      </c>
      <c r="J25" s="107">
        <v>206000</v>
      </c>
      <c r="K25" s="107">
        <v>1447085.75</v>
      </c>
      <c r="L25" s="107">
        <f>SUM(K25/7)</f>
        <v>206726.53571428571</v>
      </c>
      <c r="M25" s="107" t="s">
        <v>26</v>
      </c>
      <c r="N25" s="52">
        <f t="shared" ref="N25:N30" si="9">SUM(R25,V25,Z25,AD25,AH25,AL25,AP25,AT25,AX25,BB25,BF25,BJ25)</f>
        <v>3410313.0399999996</v>
      </c>
      <c r="O25" s="107">
        <v>236000</v>
      </c>
      <c r="P25" s="107">
        <v>209000</v>
      </c>
      <c r="Q25" s="107">
        <v>208193.54</v>
      </c>
      <c r="R25" s="107">
        <v>208193.54</v>
      </c>
      <c r="S25" s="107">
        <v>236000</v>
      </c>
      <c r="T25" s="107">
        <v>236000</v>
      </c>
      <c r="U25" s="107">
        <v>206028.55</v>
      </c>
      <c r="V25" s="107">
        <v>206028.55</v>
      </c>
      <c r="W25" s="107">
        <v>236000</v>
      </c>
      <c r="X25" s="107">
        <v>236000</v>
      </c>
      <c r="Y25" s="107">
        <v>205222.7</v>
      </c>
      <c r="Z25" s="107">
        <v>205222.7</v>
      </c>
      <c r="AA25" s="107">
        <v>236000</v>
      </c>
      <c r="AB25" s="107">
        <v>236000</v>
      </c>
      <c r="AC25" s="107">
        <v>210380.71</v>
      </c>
      <c r="AD25" s="107">
        <v>210380.71</v>
      </c>
      <c r="AE25" s="107">
        <v>148825.5</v>
      </c>
      <c r="AF25" s="107">
        <v>148825.5</v>
      </c>
      <c r="AG25" s="138">
        <v>208021.63</v>
      </c>
      <c r="AH25" s="107">
        <v>208021.63</v>
      </c>
      <c r="AI25" s="107">
        <v>257500</v>
      </c>
      <c r="AJ25" s="107">
        <v>257500</v>
      </c>
      <c r="AK25" s="107">
        <v>208367.56</v>
      </c>
      <c r="AL25" s="107">
        <v>208367.56</v>
      </c>
      <c r="AM25" s="107">
        <v>257500</v>
      </c>
      <c r="AN25" s="107">
        <v>257500</v>
      </c>
      <c r="AO25" s="107">
        <v>217468.2</v>
      </c>
      <c r="AP25" s="107">
        <v>217468.2</v>
      </c>
      <c r="AQ25" s="107">
        <v>257500</v>
      </c>
      <c r="AR25" s="107">
        <v>103000</v>
      </c>
      <c r="AS25" s="107">
        <v>214838.99</v>
      </c>
      <c r="AT25" s="107">
        <v>214838.99</v>
      </c>
      <c r="AU25" s="107">
        <v>257500</v>
      </c>
      <c r="AV25" s="107">
        <v>215000</v>
      </c>
      <c r="AW25" s="107">
        <v>213932.9</v>
      </c>
      <c r="AX25" s="107">
        <v>213932.9</v>
      </c>
      <c r="AY25" s="107">
        <v>479200</v>
      </c>
      <c r="AZ25" s="107">
        <v>479200</v>
      </c>
      <c r="BA25" s="107">
        <v>468231.3</v>
      </c>
      <c r="BB25" s="107">
        <v>468231.3</v>
      </c>
      <c r="BC25" s="107">
        <v>412000</v>
      </c>
      <c r="BD25" s="107">
        <v>412000</v>
      </c>
      <c r="BE25" s="107">
        <v>351394.62</v>
      </c>
      <c r="BF25" s="107">
        <v>351394.62</v>
      </c>
      <c r="BG25" s="107">
        <v>824000</v>
      </c>
      <c r="BH25" s="107">
        <v>824000</v>
      </c>
      <c r="BI25" s="107">
        <v>698232.34</v>
      </c>
      <c r="BJ25" s="107">
        <v>698232.34</v>
      </c>
      <c r="BK25" s="139">
        <v>203712.46</v>
      </c>
      <c r="BL25" s="107"/>
      <c r="BM25" s="107"/>
      <c r="BN25" s="52">
        <f t="shared" si="8"/>
        <v>11816212.4</v>
      </c>
      <c r="BO25" s="105"/>
    </row>
    <row r="26" spans="1:67" ht="15">
      <c r="A26" s="8" t="s">
        <v>143</v>
      </c>
      <c r="B26" s="100">
        <f t="shared" si="0"/>
        <v>2.2737367544323206E-13</v>
      </c>
      <c r="C26" s="101" t="s">
        <v>144</v>
      </c>
      <c r="D26" s="102">
        <v>44958</v>
      </c>
      <c r="E26" s="101">
        <v>23000058</v>
      </c>
      <c r="F26" s="103">
        <v>44970</v>
      </c>
      <c r="G26" s="103">
        <v>44965</v>
      </c>
      <c r="H26" s="103">
        <v>46185</v>
      </c>
      <c r="I26" s="104">
        <v>388800</v>
      </c>
      <c r="J26" s="104">
        <v>10800</v>
      </c>
      <c r="K26" s="104">
        <v>94392</v>
      </c>
      <c r="L26" s="104">
        <f>SUM(K26/9)</f>
        <v>10488</v>
      </c>
      <c r="M26" s="104" t="s">
        <v>26</v>
      </c>
      <c r="N26" s="100">
        <f t="shared" si="9"/>
        <v>129600</v>
      </c>
      <c r="O26" s="104">
        <v>10800</v>
      </c>
      <c r="P26" s="104">
        <v>10800</v>
      </c>
      <c r="Q26" s="104" t="s">
        <v>364</v>
      </c>
      <c r="R26" s="104">
        <v>10800</v>
      </c>
      <c r="S26" s="104">
        <v>10800</v>
      </c>
      <c r="T26" s="104">
        <v>10800</v>
      </c>
      <c r="U26" s="104" t="s">
        <v>364</v>
      </c>
      <c r="V26" s="104">
        <v>10800</v>
      </c>
      <c r="W26" s="104">
        <v>10800</v>
      </c>
      <c r="X26" s="104">
        <v>10800</v>
      </c>
      <c r="Y26" s="104" t="s">
        <v>364</v>
      </c>
      <c r="Z26" s="104">
        <v>10800</v>
      </c>
      <c r="AA26" s="104">
        <v>10800</v>
      </c>
      <c r="AB26" s="104">
        <v>10800</v>
      </c>
      <c r="AC26" s="104" t="s">
        <v>364</v>
      </c>
      <c r="AD26" s="104">
        <v>10800</v>
      </c>
      <c r="AE26" s="104">
        <v>10800</v>
      </c>
      <c r="AF26" s="104">
        <v>10800</v>
      </c>
      <c r="AG26" s="104" t="s">
        <v>364</v>
      </c>
      <c r="AH26" s="104">
        <v>10800</v>
      </c>
      <c r="AI26" s="104">
        <v>10800</v>
      </c>
      <c r="AJ26" s="104">
        <v>10800</v>
      </c>
      <c r="AK26" s="104" t="s">
        <v>364</v>
      </c>
      <c r="AL26" s="104">
        <v>10800</v>
      </c>
      <c r="AM26" s="104">
        <v>10800</v>
      </c>
      <c r="AN26" s="104">
        <v>10800</v>
      </c>
      <c r="AO26" s="104" t="s">
        <v>364</v>
      </c>
      <c r="AP26" s="104">
        <v>10800</v>
      </c>
      <c r="AQ26" s="104">
        <v>10800</v>
      </c>
      <c r="AR26" s="104">
        <v>10800</v>
      </c>
      <c r="AS26" s="104" t="s">
        <v>364</v>
      </c>
      <c r="AT26" s="104">
        <v>10800</v>
      </c>
      <c r="AU26" s="104">
        <v>10800</v>
      </c>
      <c r="AV26" s="104">
        <v>10800</v>
      </c>
      <c r="AW26" s="104">
        <v>10800</v>
      </c>
      <c r="AX26" s="104">
        <v>10800</v>
      </c>
      <c r="AY26" s="104">
        <v>10800</v>
      </c>
      <c r="AZ26" s="104">
        <v>10800</v>
      </c>
      <c r="BA26" s="104">
        <v>10800</v>
      </c>
      <c r="BB26" s="104">
        <v>10800</v>
      </c>
      <c r="BC26" s="104">
        <v>10800</v>
      </c>
      <c r="BD26" s="104">
        <v>12257.43</v>
      </c>
      <c r="BE26" s="104">
        <v>10800</v>
      </c>
      <c r="BF26" s="104">
        <v>10800</v>
      </c>
      <c r="BG26" s="104">
        <v>10800</v>
      </c>
      <c r="BH26" s="104">
        <v>10800</v>
      </c>
      <c r="BI26" s="104">
        <v>10800</v>
      </c>
      <c r="BJ26" s="104">
        <v>10800</v>
      </c>
      <c r="BK26" s="104"/>
      <c r="BM26" s="104">
        <v>1457.43</v>
      </c>
      <c r="BN26" s="100">
        <f t="shared" si="8"/>
        <v>390257.43</v>
      </c>
      <c r="BO26" s="101"/>
    </row>
    <row r="27" spans="1:67" ht="30">
      <c r="A27" s="57" t="s">
        <v>147</v>
      </c>
      <c r="B27" s="129">
        <f t="shared" si="0"/>
        <v>-3412.5</v>
      </c>
      <c r="C27" s="118" t="s">
        <v>148</v>
      </c>
      <c r="D27" s="118" t="s">
        <v>150</v>
      </c>
      <c r="E27" s="118">
        <v>23005329</v>
      </c>
      <c r="F27" s="120">
        <v>45288</v>
      </c>
      <c r="G27" s="120">
        <v>45288</v>
      </c>
      <c r="H27" s="120">
        <v>45653</v>
      </c>
      <c r="I27" s="122">
        <v>44350</v>
      </c>
      <c r="J27" s="122">
        <v>3412.5</v>
      </c>
      <c r="K27" s="122">
        <v>0</v>
      </c>
      <c r="L27" s="122">
        <f t="shared" ref="L27:L30" si="10">SUM(K27/12)</f>
        <v>0</v>
      </c>
      <c r="M27" s="118" t="s">
        <v>26</v>
      </c>
      <c r="N27" s="122">
        <f t="shared" si="9"/>
        <v>3400</v>
      </c>
      <c r="O27" s="122">
        <v>3412.5</v>
      </c>
      <c r="P27" s="122">
        <v>3412.5</v>
      </c>
      <c r="Q27" s="122">
        <v>0</v>
      </c>
      <c r="R27" s="122">
        <v>0</v>
      </c>
      <c r="S27" s="122">
        <v>3412.5</v>
      </c>
      <c r="T27" s="122">
        <v>3412.5</v>
      </c>
      <c r="U27" s="122">
        <v>0</v>
      </c>
      <c r="V27" s="122">
        <v>0</v>
      </c>
      <c r="W27" s="122">
        <v>3412.5</v>
      </c>
      <c r="X27" s="122">
        <v>0</v>
      </c>
      <c r="Y27" s="122">
        <v>0</v>
      </c>
      <c r="Z27" s="122">
        <v>0</v>
      </c>
      <c r="AA27" s="122">
        <v>3412.5</v>
      </c>
      <c r="AB27" s="122">
        <v>3412.5</v>
      </c>
      <c r="AC27" s="122">
        <v>3400</v>
      </c>
      <c r="AD27" s="122">
        <v>3400</v>
      </c>
      <c r="AE27" s="122">
        <v>3412.5</v>
      </c>
      <c r="AF27" s="122">
        <v>3412.5</v>
      </c>
      <c r="AG27" s="122"/>
      <c r="AH27" s="122"/>
      <c r="AI27" s="122">
        <v>3412.5</v>
      </c>
      <c r="AJ27" s="122">
        <v>3412.5</v>
      </c>
      <c r="AK27" s="122"/>
      <c r="AL27" s="122"/>
      <c r="AM27" s="122">
        <v>3412.5</v>
      </c>
      <c r="AN27" s="122">
        <v>3412.5</v>
      </c>
      <c r="AO27" s="122"/>
      <c r="AP27" s="122"/>
      <c r="AQ27" s="122">
        <v>3412.5</v>
      </c>
      <c r="AR27" s="122"/>
      <c r="AS27" s="122"/>
      <c r="AT27" s="122"/>
      <c r="AU27" s="122">
        <v>3412.5</v>
      </c>
      <c r="AV27" s="122"/>
      <c r="AW27" s="122"/>
      <c r="AX27" s="122"/>
      <c r="AY27" s="122">
        <v>3412.5</v>
      </c>
      <c r="AZ27" s="122"/>
      <c r="BA27" s="122"/>
      <c r="BB27" s="122"/>
      <c r="BC27" s="122">
        <v>3412.5</v>
      </c>
      <c r="BD27" s="122"/>
      <c r="BE27" s="122"/>
      <c r="BF27" s="122"/>
      <c r="BG27" s="122">
        <v>3071.25</v>
      </c>
      <c r="BH27" s="122"/>
      <c r="BI27" s="122"/>
      <c r="BJ27" s="122"/>
      <c r="BK27" s="122">
        <v>20487.5</v>
      </c>
      <c r="BL27" s="122"/>
      <c r="BM27" s="122"/>
      <c r="BN27" s="122">
        <f t="shared" si="8"/>
        <v>64471.25</v>
      </c>
      <c r="BO27" s="118"/>
    </row>
    <row r="28" spans="1:67" ht="30">
      <c r="A28" s="8" t="s">
        <v>303</v>
      </c>
      <c r="B28" s="129">
        <f t="shared" si="0"/>
        <v>138878.07</v>
      </c>
      <c r="C28" s="101" t="s">
        <v>26</v>
      </c>
      <c r="D28" s="101" t="s">
        <v>26</v>
      </c>
      <c r="E28" s="101"/>
      <c r="F28" s="103" t="s">
        <v>26</v>
      </c>
      <c r="G28" s="101" t="s">
        <v>26</v>
      </c>
      <c r="H28" s="101" t="s">
        <v>26</v>
      </c>
      <c r="I28" s="104"/>
      <c r="J28" s="104" t="s">
        <v>304</v>
      </c>
      <c r="K28" s="104">
        <v>0</v>
      </c>
      <c r="L28" s="104">
        <f t="shared" si="10"/>
        <v>0</v>
      </c>
      <c r="M28" s="104" t="s">
        <v>26</v>
      </c>
      <c r="N28" s="100">
        <f t="shared" si="9"/>
        <v>86315.209999999992</v>
      </c>
      <c r="O28" s="104">
        <v>37291.32</v>
      </c>
      <c r="P28" s="104">
        <v>37291.32</v>
      </c>
      <c r="Q28" s="104">
        <v>20450.73</v>
      </c>
      <c r="R28" s="100">
        <v>20450.73</v>
      </c>
      <c r="S28" s="117">
        <v>37291.32</v>
      </c>
      <c r="T28" s="117">
        <v>37291.32</v>
      </c>
      <c r="U28" s="117">
        <v>34773.440000000002</v>
      </c>
      <c r="V28" s="117">
        <v>34773.440000000002</v>
      </c>
      <c r="W28" s="117">
        <v>32652.66</v>
      </c>
      <c r="X28" s="117">
        <v>32652.66</v>
      </c>
      <c r="Y28" s="117">
        <v>31091.040000000001</v>
      </c>
      <c r="Z28" s="117">
        <v>31091.040000000001</v>
      </c>
      <c r="AA28" s="117">
        <v>32652.66</v>
      </c>
      <c r="AB28" s="117">
        <v>32652.66</v>
      </c>
      <c r="AC28" s="117"/>
      <c r="AD28" s="128"/>
      <c r="AE28" s="117">
        <v>32652.66</v>
      </c>
      <c r="AF28" s="117"/>
      <c r="AG28" s="117"/>
      <c r="AH28" s="117"/>
      <c r="AI28" s="117">
        <v>32652.66</v>
      </c>
      <c r="AJ28" s="117">
        <v>65305.32</v>
      </c>
      <c r="AK28" s="117"/>
      <c r="AL28" s="117"/>
      <c r="AM28" s="117">
        <v>32652.66</v>
      </c>
      <c r="AN28" s="117"/>
      <c r="AO28" s="117"/>
      <c r="AP28" s="117"/>
      <c r="AQ28" s="117">
        <v>32652.66</v>
      </c>
      <c r="AR28" s="117"/>
      <c r="AS28" s="117"/>
      <c r="AT28" s="117"/>
      <c r="AU28" s="117">
        <v>7759.23</v>
      </c>
      <c r="AV28" s="117"/>
      <c r="AW28" s="117"/>
      <c r="AX28" s="117"/>
      <c r="AY28" s="117"/>
      <c r="AZ28" s="117">
        <v>20000</v>
      </c>
      <c r="BA28" s="117"/>
      <c r="BB28" s="117"/>
      <c r="BC28" s="117"/>
      <c r="BD28" s="117"/>
      <c r="BE28" s="117"/>
      <c r="BF28" s="117"/>
      <c r="BG28" s="104"/>
      <c r="BH28" s="104"/>
      <c r="BI28" s="104"/>
      <c r="BJ28" s="104"/>
      <c r="BK28" s="104"/>
      <c r="BL28" s="104"/>
      <c r="BM28" s="104"/>
      <c r="BN28" s="140"/>
      <c r="BO28" s="137"/>
    </row>
    <row r="29" spans="1:67" ht="45">
      <c r="A29" s="13" t="s">
        <v>305</v>
      </c>
      <c r="B29" s="129">
        <f t="shared" si="0"/>
        <v>54649.650000000023</v>
      </c>
      <c r="C29" s="105" t="s">
        <v>154</v>
      </c>
      <c r="D29" s="105" t="s">
        <v>156</v>
      </c>
      <c r="E29" s="105">
        <v>22002879</v>
      </c>
      <c r="F29" s="106">
        <v>44813</v>
      </c>
      <c r="G29" s="106">
        <v>45184</v>
      </c>
      <c r="H29" s="106">
        <v>45915</v>
      </c>
      <c r="I29" s="107">
        <v>1807287.79</v>
      </c>
      <c r="J29" s="107">
        <v>42432.33</v>
      </c>
      <c r="K29" s="107">
        <v>853403.37</v>
      </c>
      <c r="L29" s="107">
        <f t="shared" si="10"/>
        <v>71116.947499999995</v>
      </c>
      <c r="M29" s="107">
        <v>525010.43999999994</v>
      </c>
      <c r="N29" s="52">
        <f t="shared" si="9"/>
        <v>471370.51</v>
      </c>
      <c r="O29" s="107">
        <v>42432.33</v>
      </c>
      <c r="P29" s="107">
        <v>42432.33</v>
      </c>
      <c r="Q29" s="107">
        <v>42432.33</v>
      </c>
      <c r="R29" s="107">
        <v>42432.33</v>
      </c>
      <c r="S29" s="107">
        <v>42432.33</v>
      </c>
      <c r="T29" s="107">
        <v>42432.33</v>
      </c>
      <c r="U29" s="107">
        <v>42432.33</v>
      </c>
      <c r="V29" s="107">
        <v>42432.33</v>
      </c>
      <c r="W29" s="107">
        <v>42432.33</v>
      </c>
      <c r="X29" s="107">
        <v>42432.33</v>
      </c>
      <c r="Y29" s="107">
        <v>42432.33</v>
      </c>
      <c r="Z29" s="107">
        <v>42432.33</v>
      </c>
      <c r="AA29" s="107">
        <v>42432.33</v>
      </c>
      <c r="AB29" s="107">
        <v>42432.33</v>
      </c>
      <c r="AC29" s="107">
        <v>42432.33</v>
      </c>
      <c r="AD29" s="107">
        <v>42432.33</v>
      </c>
      <c r="AE29" s="107">
        <v>42432.33</v>
      </c>
      <c r="AF29" s="107">
        <v>42432.33</v>
      </c>
      <c r="AG29" s="107">
        <v>42432.33</v>
      </c>
      <c r="AH29" s="107">
        <v>42432.33</v>
      </c>
      <c r="AI29" s="107">
        <v>42432.33</v>
      </c>
      <c r="AJ29" s="107">
        <v>150169.98000000001</v>
      </c>
      <c r="AK29" s="107">
        <v>42432.33</v>
      </c>
      <c r="AL29" s="107">
        <v>42432.33</v>
      </c>
      <c r="AM29" s="107">
        <v>42432.33</v>
      </c>
      <c r="AN29" s="107">
        <v>42432.33</v>
      </c>
      <c r="AO29" s="107">
        <v>42432.33</v>
      </c>
      <c r="AP29" s="107" t="s">
        <v>365</v>
      </c>
      <c r="AQ29" s="107">
        <v>42432.33</v>
      </c>
      <c r="AR29" s="107">
        <v>42432.33</v>
      </c>
      <c r="AS29" s="107">
        <v>42432.33</v>
      </c>
      <c r="AT29" s="107">
        <v>42432.33</v>
      </c>
      <c r="AU29" s="107">
        <v>21216.16</v>
      </c>
      <c r="AV29" s="112">
        <v>43750.87</v>
      </c>
      <c r="AW29" s="107">
        <v>43091.59</v>
      </c>
      <c r="AX29" s="107">
        <v>43091.59</v>
      </c>
      <c r="AY29" s="107">
        <v>43750.87</v>
      </c>
      <c r="AZ29" s="107">
        <v>43750.87</v>
      </c>
      <c r="BA29" s="107">
        <v>43750.87</v>
      </c>
      <c r="BB29" s="107">
        <v>43750.87</v>
      </c>
      <c r="BC29" s="107">
        <v>43750.87</v>
      </c>
      <c r="BD29" s="107">
        <v>43750.87</v>
      </c>
      <c r="BE29" s="107">
        <v>43750.87</v>
      </c>
      <c r="BF29" s="107">
        <v>43750.87</v>
      </c>
      <c r="BG29" s="107">
        <v>43750.87</v>
      </c>
      <c r="BH29" s="107">
        <v>43750.87</v>
      </c>
      <c r="BI29" s="107">
        <v>43750.87</v>
      </c>
      <c r="BJ29" s="107">
        <v>43750.87</v>
      </c>
      <c r="BK29" s="107">
        <v>53747.28</v>
      </c>
      <c r="BL29" s="107"/>
      <c r="BM29" s="107"/>
      <c r="BN29" s="52">
        <f t="shared" ref="BN29:BN30" si="11">SUM(P29:BG29)</f>
        <v>1925615.5900000015</v>
      </c>
      <c r="BO29" s="105"/>
    </row>
    <row r="30" spans="1:67" ht="15">
      <c r="A30" s="28" t="s">
        <v>157</v>
      </c>
      <c r="B30" s="100">
        <f t="shared" si="0"/>
        <v>0</v>
      </c>
      <c r="C30" s="124" t="s">
        <v>158</v>
      </c>
      <c r="D30" s="124" t="s">
        <v>160</v>
      </c>
      <c r="E30" s="124">
        <v>20001542</v>
      </c>
      <c r="F30" s="126">
        <v>44166</v>
      </c>
      <c r="G30" s="126">
        <v>45259</v>
      </c>
      <c r="H30" s="141">
        <v>45626</v>
      </c>
      <c r="I30" s="125">
        <v>6599424.0899999999</v>
      </c>
      <c r="J30" s="125">
        <v>67301.77</v>
      </c>
      <c r="K30" s="125">
        <v>1557482.15</v>
      </c>
      <c r="L30" s="125">
        <f t="shared" si="10"/>
        <v>129790.17916666665</v>
      </c>
      <c r="M30" s="125">
        <v>807621.24</v>
      </c>
      <c r="N30" s="142">
        <f t="shared" si="9"/>
        <v>246773.16</v>
      </c>
      <c r="O30" s="125">
        <v>67301.77</v>
      </c>
      <c r="P30" s="125">
        <v>67301.77</v>
      </c>
      <c r="Q30" s="125">
        <v>67301.77</v>
      </c>
      <c r="R30" s="125">
        <v>67301.77</v>
      </c>
      <c r="S30" s="125">
        <v>67301.77</v>
      </c>
      <c r="T30" s="125">
        <v>67301.77</v>
      </c>
      <c r="U30" s="125">
        <v>67301.77</v>
      </c>
      <c r="V30" s="125">
        <v>67301.77</v>
      </c>
      <c r="W30" s="125">
        <v>67301.77</v>
      </c>
      <c r="X30" s="125">
        <v>67301.77</v>
      </c>
      <c r="Y30" s="125">
        <v>67301.77</v>
      </c>
      <c r="Z30" s="125">
        <v>67301.77</v>
      </c>
      <c r="AA30" s="125">
        <v>67301.77</v>
      </c>
      <c r="AB30" s="125">
        <v>44867.85</v>
      </c>
      <c r="AC30" s="125">
        <v>44867.85</v>
      </c>
      <c r="AD30" s="125">
        <v>44867.85</v>
      </c>
      <c r="AE30" s="125">
        <v>67301.77</v>
      </c>
      <c r="AF30" s="125"/>
      <c r="AG30" s="125"/>
      <c r="AH30" s="125"/>
      <c r="AI30" s="125">
        <v>67301.77</v>
      </c>
      <c r="AJ30" s="125"/>
      <c r="AK30" s="125"/>
      <c r="AL30" s="125"/>
      <c r="AM30" s="125">
        <v>67301.77</v>
      </c>
      <c r="AN30" s="125"/>
      <c r="AO30" s="125"/>
      <c r="AP30" s="125"/>
      <c r="AQ30" s="125">
        <v>67301.77</v>
      </c>
      <c r="AR30" s="125"/>
      <c r="AS30" s="125"/>
      <c r="AT30" s="125"/>
      <c r="AU30" s="125">
        <v>67301.77</v>
      </c>
      <c r="AV30" s="125"/>
      <c r="AW30" s="125"/>
      <c r="AX30" s="125"/>
      <c r="AY30" s="125">
        <v>67301.77</v>
      </c>
      <c r="AZ30" s="125"/>
      <c r="BA30" s="125"/>
      <c r="BB30" s="125"/>
      <c r="BC30" s="125">
        <v>67301.77</v>
      </c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42">
        <f t="shared" si="11"/>
        <v>1413337.1800000002</v>
      </c>
      <c r="BO30" s="124"/>
    </row>
    <row r="31" spans="1:67" ht="15">
      <c r="A31" s="13" t="s">
        <v>157</v>
      </c>
      <c r="B31" s="52">
        <f t="shared" si="0"/>
        <v>-7.2759576141834259E-12</v>
      </c>
      <c r="C31" s="105" t="s">
        <v>161</v>
      </c>
      <c r="D31" s="111">
        <v>45352</v>
      </c>
      <c r="E31" s="105">
        <v>24000756</v>
      </c>
      <c r="F31" s="106">
        <v>45399</v>
      </c>
      <c r="G31" s="105" t="s">
        <v>26</v>
      </c>
      <c r="H31" s="106">
        <v>46311</v>
      </c>
      <c r="I31" s="107">
        <v>1452693.52</v>
      </c>
      <c r="J31" s="107">
        <v>48423.12</v>
      </c>
      <c r="K31" s="107" t="s">
        <v>26</v>
      </c>
      <c r="L31" s="107" t="s">
        <v>26</v>
      </c>
      <c r="M31" s="107" t="s">
        <v>26</v>
      </c>
      <c r="N31" s="52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48423.12</v>
      </c>
      <c r="AB31" s="112">
        <v>48423.12</v>
      </c>
      <c r="AC31" s="114">
        <v>22597.46</v>
      </c>
      <c r="AD31" s="107">
        <v>22597.46</v>
      </c>
      <c r="AE31" s="107">
        <v>48423.12</v>
      </c>
      <c r="AF31" s="107">
        <v>48423.12</v>
      </c>
      <c r="AG31" s="107">
        <v>48423.12</v>
      </c>
      <c r="AH31" s="107">
        <v>48423.12</v>
      </c>
      <c r="AI31" s="107">
        <v>48423.12</v>
      </c>
      <c r="AJ31" s="107">
        <v>48423.12</v>
      </c>
      <c r="AK31" s="107">
        <v>48423.12</v>
      </c>
      <c r="AL31" s="107">
        <v>48423.12</v>
      </c>
      <c r="AM31" s="107">
        <v>48423.12</v>
      </c>
      <c r="AN31" s="107">
        <v>48423.12</v>
      </c>
      <c r="AO31" s="107" t="s">
        <v>306</v>
      </c>
      <c r="AP31" s="107">
        <v>48423.12</v>
      </c>
      <c r="AQ31" s="107">
        <v>48423.12</v>
      </c>
      <c r="AR31" s="107">
        <v>22597.46</v>
      </c>
      <c r="AS31" s="107">
        <v>48423.12</v>
      </c>
      <c r="AT31" s="107">
        <v>48423.12</v>
      </c>
      <c r="AU31" s="107" t="s">
        <v>306</v>
      </c>
      <c r="AV31" s="112">
        <v>48423.12</v>
      </c>
      <c r="AW31" s="107">
        <v>48423.12</v>
      </c>
      <c r="AX31" s="107">
        <v>48423.12</v>
      </c>
      <c r="AY31" s="107" t="s">
        <v>306</v>
      </c>
      <c r="AZ31" s="107" t="s">
        <v>306</v>
      </c>
      <c r="BA31" s="107">
        <v>48423.12</v>
      </c>
      <c r="BB31" s="107">
        <v>48423.12</v>
      </c>
      <c r="BC31" s="107" t="s">
        <v>306</v>
      </c>
      <c r="BD31" s="107" t="s">
        <v>306</v>
      </c>
      <c r="BE31" s="107" t="s">
        <v>306</v>
      </c>
      <c r="BF31" s="107">
        <v>48423.12</v>
      </c>
      <c r="BG31" s="107" t="s">
        <v>306</v>
      </c>
      <c r="BH31" s="107" t="s">
        <v>306</v>
      </c>
      <c r="BI31" s="107">
        <v>48423.12</v>
      </c>
      <c r="BJ31" s="107">
        <v>48423.12</v>
      </c>
      <c r="BK31" s="107"/>
      <c r="BL31" s="107"/>
      <c r="BM31" s="107"/>
      <c r="BN31" s="127"/>
      <c r="BO31" s="105"/>
    </row>
    <row r="32" spans="1:67" ht="15">
      <c r="A32" s="8" t="s">
        <v>165</v>
      </c>
      <c r="B32" s="100">
        <f t="shared" si="0"/>
        <v>0</v>
      </c>
      <c r="C32" s="101" t="s">
        <v>166</v>
      </c>
      <c r="D32" s="101" t="s">
        <v>26</v>
      </c>
      <c r="E32" s="101">
        <v>22004174</v>
      </c>
      <c r="F32" s="103">
        <v>44883</v>
      </c>
      <c r="G32" s="103">
        <v>44474</v>
      </c>
      <c r="H32" s="103">
        <v>45613</v>
      </c>
      <c r="I32" s="104" t="s">
        <v>26</v>
      </c>
      <c r="J32" s="104">
        <v>150000</v>
      </c>
      <c r="K32" s="104">
        <v>1552483.38</v>
      </c>
      <c r="L32" s="104">
        <f t="shared" ref="L32:L35" si="12">SUM(K32/12)</f>
        <v>129373.61499999999</v>
      </c>
      <c r="M32" s="104" t="s">
        <v>26</v>
      </c>
      <c r="N32" s="100">
        <f t="shared" ref="N32:N44" si="13">SUM(R32,V32,Z32,AD32,AH32,AL32,AP32,AT32,AX32,BB32,BF32,BJ32)</f>
        <v>1959062.13</v>
      </c>
      <c r="O32" s="104">
        <v>250000</v>
      </c>
      <c r="P32" s="104">
        <v>202741.01</v>
      </c>
      <c r="Q32" s="104">
        <v>181026.61</v>
      </c>
      <c r="R32" s="104">
        <v>181026.61</v>
      </c>
      <c r="S32" s="104">
        <v>210000</v>
      </c>
      <c r="T32" s="104">
        <v>202000</v>
      </c>
      <c r="U32" s="104">
        <v>164602.06</v>
      </c>
      <c r="V32" s="104">
        <v>164602.06</v>
      </c>
      <c r="W32" s="104">
        <v>210000</v>
      </c>
      <c r="X32" s="104">
        <v>200000</v>
      </c>
      <c r="Y32" s="104">
        <v>218928.65</v>
      </c>
      <c r="Z32" s="104">
        <v>218928.65</v>
      </c>
      <c r="AA32" s="104">
        <v>210000</v>
      </c>
      <c r="AB32" s="104">
        <v>210000</v>
      </c>
      <c r="AC32" s="104">
        <v>170892.01</v>
      </c>
      <c r="AD32" s="104">
        <v>170892.01</v>
      </c>
      <c r="AE32" s="104">
        <v>160000</v>
      </c>
      <c r="AF32" s="104">
        <v>160000</v>
      </c>
      <c r="AG32" s="115">
        <v>186864.36</v>
      </c>
      <c r="AH32" s="104">
        <v>186864.36</v>
      </c>
      <c r="AI32" s="104">
        <v>160000</v>
      </c>
      <c r="AJ32" s="104">
        <v>160000</v>
      </c>
      <c r="AK32" s="104">
        <v>150579.37</v>
      </c>
      <c r="AL32" s="104">
        <v>150579.37</v>
      </c>
      <c r="AM32" s="104">
        <v>160000</v>
      </c>
      <c r="AN32" s="104">
        <v>160000</v>
      </c>
      <c r="AO32" s="104">
        <v>134928.9</v>
      </c>
      <c r="AP32" s="104">
        <v>134928.9</v>
      </c>
      <c r="AQ32" s="104">
        <v>160000</v>
      </c>
      <c r="AR32" s="104">
        <v>160000</v>
      </c>
      <c r="AS32" s="104">
        <v>145410.74</v>
      </c>
      <c r="AT32" s="104">
        <v>145410.74</v>
      </c>
      <c r="AU32" s="104">
        <v>160000</v>
      </c>
      <c r="AV32" s="104">
        <v>160000</v>
      </c>
      <c r="AW32" s="104">
        <v>145152.32999999999</v>
      </c>
      <c r="AX32" s="104">
        <v>145152.32999999999</v>
      </c>
      <c r="AY32" s="104">
        <v>210000</v>
      </c>
      <c r="AZ32" s="104">
        <v>100000</v>
      </c>
      <c r="BA32" s="104">
        <v>168921.98</v>
      </c>
      <c r="BB32" s="104">
        <v>168921.98</v>
      </c>
      <c r="BC32" s="104">
        <v>210000</v>
      </c>
      <c r="BD32" s="104">
        <v>180000</v>
      </c>
      <c r="BE32" s="104">
        <v>131755.12</v>
      </c>
      <c r="BF32" s="104">
        <v>131755.12</v>
      </c>
      <c r="BG32" s="104">
        <v>210000</v>
      </c>
      <c r="BH32" s="104">
        <v>180000</v>
      </c>
      <c r="BI32" s="104">
        <v>160000</v>
      </c>
      <c r="BJ32" s="104">
        <v>160000</v>
      </c>
      <c r="BK32" s="104">
        <v>115678.88</v>
      </c>
      <c r="BL32" s="104"/>
      <c r="BM32" s="104"/>
      <c r="BN32" s="100">
        <f t="shared" ref="BN32:BN35" si="14">SUM(P32:BG32)</f>
        <v>7552865.2700000023</v>
      </c>
      <c r="BO32" s="101"/>
    </row>
    <row r="33" spans="1:67" ht="15">
      <c r="A33" s="143" t="s">
        <v>366</v>
      </c>
      <c r="B33" s="52">
        <f t="shared" si="0"/>
        <v>4.5474735088646412E-13</v>
      </c>
      <c r="C33" s="105" t="s">
        <v>169</v>
      </c>
      <c r="D33" s="105" t="s">
        <v>171</v>
      </c>
      <c r="E33" s="105">
        <v>22004191</v>
      </c>
      <c r="F33" s="106">
        <v>44908</v>
      </c>
      <c r="G33" s="106">
        <v>44896</v>
      </c>
      <c r="H33" s="106">
        <v>46368</v>
      </c>
      <c r="I33" s="107">
        <v>379980</v>
      </c>
      <c r="J33" s="107">
        <v>2900</v>
      </c>
      <c r="K33" s="107">
        <v>257392.96</v>
      </c>
      <c r="L33" s="107">
        <f t="shared" si="12"/>
        <v>21449.413333333334</v>
      </c>
      <c r="M33" s="107" t="s">
        <v>26</v>
      </c>
      <c r="N33" s="52">
        <f t="shared" si="13"/>
        <v>35502.04</v>
      </c>
      <c r="O33" s="107">
        <v>2900</v>
      </c>
      <c r="P33" s="107">
        <v>2900</v>
      </c>
      <c r="Q33" s="107">
        <v>2900</v>
      </c>
      <c r="R33" s="107">
        <v>2900</v>
      </c>
      <c r="S33" s="107">
        <v>2900</v>
      </c>
      <c r="T33" s="107">
        <v>2900</v>
      </c>
      <c r="U33" s="107">
        <v>2900</v>
      </c>
      <c r="V33" s="107">
        <v>2900</v>
      </c>
      <c r="W33" s="107">
        <v>2900</v>
      </c>
      <c r="X33" s="107">
        <v>3034.01</v>
      </c>
      <c r="Y33" s="114">
        <v>2900</v>
      </c>
      <c r="Z33" s="107">
        <v>2900</v>
      </c>
      <c r="AA33" s="107">
        <v>2900</v>
      </c>
      <c r="AB33" s="107">
        <v>3034.01</v>
      </c>
      <c r="AC33" s="107">
        <v>2940</v>
      </c>
      <c r="AD33" s="107">
        <v>2940</v>
      </c>
      <c r="AE33" s="107">
        <v>2900</v>
      </c>
      <c r="AF33" s="107">
        <v>2900</v>
      </c>
      <c r="AG33" s="107">
        <v>2900</v>
      </c>
      <c r="AH33" s="107">
        <v>2900</v>
      </c>
      <c r="AI33" s="107">
        <v>2900</v>
      </c>
      <c r="AJ33" s="107">
        <v>2900</v>
      </c>
      <c r="AK33" s="107">
        <v>2900</v>
      </c>
      <c r="AL33" s="107">
        <v>2900</v>
      </c>
      <c r="AM33" s="107">
        <v>2900</v>
      </c>
      <c r="AN33" s="107">
        <v>2900</v>
      </c>
      <c r="AO33" s="107">
        <v>2900</v>
      </c>
      <c r="AP33" s="107">
        <v>2900</v>
      </c>
      <c r="AQ33" s="107">
        <v>2900</v>
      </c>
      <c r="AR33" s="107">
        <v>2671.98</v>
      </c>
      <c r="AS33" s="107">
        <v>2900</v>
      </c>
      <c r="AT33" s="107">
        <v>2900</v>
      </c>
      <c r="AU33" s="107">
        <v>2900</v>
      </c>
      <c r="AV33" s="107">
        <v>2900</v>
      </c>
      <c r="AW33" s="107">
        <v>2900</v>
      </c>
      <c r="AX33" s="107">
        <v>2900</v>
      </c>
      <c r="AY33" s="107">
        <v>2900</v>
      </c>
      <c r="AZ33" s="107">
        <f>662.04+2900</f>
        <v>3562.04</v>
      </c>
      <c r="BA33" s="107">
        <v>2900</v>
      </c>
      <c r="BB33" s="107">
        <v>2900</v>
      </c>
      <c r="BC33" s="107">
        <v>2900</v>
      </c>
      <c r="BD33" s="107">
        <v>2900</v>
      </c>
      <c r="BE33" s="107">
        <v>3022.6</v>
      </c>
      <c r="BF33" s="107">
        <v>3022.6</v>
      </c>
      <c r="BG33" s="107">
        <v>2900</v>
      </c>
      <c r="BH33" s="107">
        <v>2900</v>
      </c>
      <c r="BI33" s="107">
        <v>3439.44</v>
      </c>
      <c r="BJ33" s="107">
        <v>3439.44</v>
      </c>
      <c r="BK33" s="107"/>
      <c r="BL33" s="107"/>
      <c r="BM33" s="107"/>
      <c r="BN33" s="52">
        <f t="shared" si="14"/>
        <v>128627.24</v>
      </c>
      <c r="BO33" s="105"/>
    </row>
    <row r="34" spans="1:67" ht="15">
      <c r="A34" s="8" t="s">
        <v>173</v>
      </c>
      <c r="B34" s="100">
        <f t="shared" si="0"/>
        <v>0</v>
      </c>
      <c r="C34" s="101" t="s">
        <v>174</v>
      </c>
      <c r="D34" s="101" t="s">
        <v>176</v>
      </c>
      <c r="E34" s="101">
        <v>23004044</v>
      </c>
      <c r="F34" s="103">
        <v>45230</v>
      </c>
      <c r="G34" s="103">
        <v>45547</v>
      </c>
      <c r="H34" s="103">
        <v>45960</v>
      </c>
      <c r="I34" s="104">
        <v>2763543.63</v>
      </c>
      <c r="J34" s="104" t="s">
        <v>26</v>
      </c>
      <c r="K34" s="104">
        <v>0</v>
      </c>
      <c r="L34" s="104">
        <f t="shared" si="12"/>
        <v>0</v>
      </c>
      <c r="M34" s="104" t="s">
        <v>26</v>
      </c>
      <c r="N34" s="100">
        <f t="shared" si="13"/>
        <v>813872.41999999993</v>
      </c>
      <c r="O34" s="104">
        <v>412462.81</v>
      </c>
      <c r="P34" s="116">
        <v>0</v>
      </c>
      <c r="Q34" s="104">
        <v>0</v>
      </c>
      <c r="R34" s="104">
        <v>0</v>
      </c>
      <c r="S34" s="104">
        <v>417144.28</v>
      </c>
      <c r="T34" s="104"/>
      <c r="U34" s="104"/>
      <c r="V34" s="104"/>
      <c r="W34" s="104">
        <v>421178.77</v>
      </c>
      <c r="X34" s="104"/>
      <c r="Y34" s="104"/>
      <c r="Z34" s="104"/>
      <c r="AA34" s="104">
        <v>417036.99</v>
      </c>
      <c r="AB34" s="104"/>
      <c r="AC34" s="104"/>
      <c r="AD34" s="104"/>
      <c r="AE34" s="104">
        <v>176737.36</v>
      </c>
      <c r="AF34" s="104"/>
      <c r="AG34" s="104"/>
      <c r="AH34" s="104"/>
      <c r="AI34" s="104">
        <v>153843.24</v>
      </c>
      <c r="AJ34" s="104"/>
      <c r="AK34" s="104"/>
      <c r="AL34" s="104"/>
      <c r="AM34" s="104">
        <v>185688.23</v>
      </c>
      <c r="AN34" s="104"/>
      <c r="AO34" s="104"/>
      <c r="AP34" s="104"/>
      <c r="AQ34" s="104">
        <v>185688.23</v>
      </c>
      <c r="AR34" s="104"/>
      <c r="AS34" s="104"/>
      <c r="AT34" s="104"/>
      <c r="AU34" s="104">
        <v>143522.62</v>
      </c>
      <c r="AV34" s="104">
        <v>394987.67</v>
      </c>
      <c r="AW34" s="104"/>
      <c r="AX34" s="104"/>
      <c r="AY34" s="104">
        <v>119750.84</v>
      </c>
      <c r="AZ34" s="104">
        <v>391842.15</v>
      </c>
      <c r="BA34" s="104">
        <v>143238</v>
      </c>
      <c r="BB34" s="128">
        <v>143238</v>
      </c>
      <c r="BC34" s="104">
        <v>125738.382</v>
      </c>
      <c r="BD34" s="104">
        <v>396523.64</v>
      </c>
      <c r="BE34" s="104">
        <v>311373.75</v>
      </c>
      <c r="BF34" s="128">
        <v>311373.75</v>
      </c>
      <c r="BG34" s="104">
        <v>123055.5585</v>
      </c>
      <c r="BH34" s="104">
        <v>400558.16</v>
      </c>
      <c r="BI34" s="104">
        <v>359260.67</v>
      </c>
      <c r="BJ34" s="128">
        <v>359260.67</v>
      </c>
      <c r="BK34" s="104">
        <v>770039.2</v>
      </c>
      <c r="BL34" s="104"/>
      <c r="BM34" s="104"/>
      <c r="BN34" s="100">
        <f t="shared" si="14"/>
        <v>4561961.4605</v>
      </c>
      <c r="BO34" s="137"/>
    </row>
    <row r="35" spans="1:67" ht="15">
      <c r="A35" s="144" t="s">
        <v>178</v>
      </c>
      <c r="B35" s="52">
        <f t="shared" si="0"/>
        <v>0</v>
      </c>
      <c r="C35" s="105" t="s">
        <v>179</v>
      </c>
      <c r="D35" s="111">
        <v>45292</v>
      </c>
      <c r="E35" s="105">
        <v>24000015</v>
      </c>
      <c r="F35" s="106">
        <v>45321</v>
      </c>
      <c r="G35" s="105" t="s">
        <v>26</v>
      </c>
      <c r="H35" s="106">
        <v>45686</v>
      </c>
      <c r="I35" s="107">
        <v>107230.8</v>
      </c>
      <c r="J35" s="107" t="s">
        <v>26</v>
      </c>
      <c r="K35" s="107">
        <v>0</v>
      </c>
      <c r="L35" s="107">
        <f t="shared" si="12"/>
        <v>0</v>
      </c>
      <c r="M35" s="107"/>
      <c r="N35" s="52">
        <f t="shared" si="13"/>
        <v>107230.8</v>
      </c>
      <c r="O35" s="107">
        <v>107230.8</v>
      </c>
      <c r="P35" s="107">
        <v>107230.8</v>
      </c>
      <c r="Q35" s="107">
        <v>107230.8</v>
      </c>
      <c r="R35" s="107">
        <v>107230.8</v>
      </c>
      <c r="S35" s="107" t="s">
        <v>26</v>
      </c>
      <c r="T35" s="107"/>
      <c r="U35" s="107" t="s">
        <v>26</v>
      </c>
      <c r="V35" s="107"/>
      <c r="W35" s="107" t="s">
        <v>26</v>
      </c>
      <c r="X35" s="107"/>
      <c r="Y35" s="107"/>
      <c r="Z35" s="107"/>
      <c r="AA35" s="107" t="s">
        <v>26</v>
      </c>
      <c r="AB35" s="107"/>
      <c r="AC35" s="107"/>
      <c r="AD35" s="107"/>
      <c r="AE35" s="107" t="s">
        <v>26</v>
      </c>
      <c r="AF35" s="107"/>
      <c r="AG35" s="107"/>
      <c r="AH35" s="107"/>
      <c r="AI35" s="107" t="s">
        <v>26</v>
      </c>
      <c r="AJ35" s="107"/>
      <c r="AK35" s="107"/>
      <c r="AL35" s="107"/>
      <c r="AM35" s="107"/>
      <c r="AN35" s="107"/>
      <c r="AO35" s="107"/>
      <c r="AP35" s="107"/>
      <c r="AQ35" s="107" t="s">
        <v>26</v>
      </c>
      <c r="AR35" s="107"/>
      <c r="AS35" s="107"/>
      <c r="AT35" s="107"/>
      <c r="AU35" s="107" t="s">
        <v>26</v>
      </c>
      <c r="AV35" s="107"/>
      <c r="AW35" s="107"/>
      <c r="AX35" s="107"/>
      <c r="AY35" s="107" t="s">
        <v>26</v>
      </c>
      <c r="AZ35" s="107"/>
      <c r="BA35" s="107"/>
      <c r="BB35" s="107"/>
      <c r="BC35" s="107" t="s">
        <v>26</v>
      </c>
      <c r="BD35" s="107"/>
      <c r="BE35" s="107"/>
      <c r="BF35" s="107"/>
      <c r="BG35" s="107" t="s">
        <v>26</v>
      </c>
      <c r="BH35" s="107"/>
      <c r="BI35" s="107"/>
      <c r="BJ35" s="107"/>
      <c r="BK35" s="107"/>
      <c r="BL35" s="107"/>
      <c r="BM35" s="107"/>
      <c r="BN35" s="52">
        <f t="shared" si="14"/>
        <v>321692.40000000002</v>
      </c>
      <c r="BO35" s="105"/>
    </row>
    <row r="36" spans="1:67" ht="30">
      <c r="A36" s="36" t="s">
        <v>367</v>
      </c>
      <c r="B36" s="100">
        <f t="shared" si="0"/>
        <v>0</v>
      </c>
      <c r="C36" s="124" t="s">
        <v>368</v>
      </c>
      <c r="D36" s="124" t="s">
        <v>369</v>
      </c>
      <c r="E36" s="124">
        <v>23002377</v>
      </c>
      <c r="F36" s="126">
        <v>45125</v>
      </c>
      <c r="G36" s="126">
        <v>45120</v>
      </c>
      <c r="H36" s="126">
        <v>45124</v>
      </c>
      <c r="I36" s="125">
        <v>10994</v>
      </c>
      <c r="J36" s="125"/>
      <c r="K36" s="125"/>
      <c r="L36" s="125"/>
      <c r="M36" s="125"/>
      <c r="N36" s="104">
        <f t="shared" si="13"/>
        <v>0</v>
      </c>
      <c r="O36" s="125">
        <v>0</v>
      </c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4"/>
      <c r="BO36" s="124"/>
    </row>
    <row r="37" spans="1:67" ht="30">
      <c r="A37" s="144" t="s">
        <v>182</v>
      </c>
      <c r="B37" s="52">
        <f t="shared" si="0"/>
        <v>0</v>
      </c>
      <c r="C37" s="105" t="s">
        <v>183</v>
      </c>
      <c r="D37" s="145">
        <v>44470</v>
      </c>
      <c r="E37" s="105">
        <v>21001243</v>
      </c>
      <c r="F37" s="106">
        <v>44426</v>
      </c>
      <c r="G37" s="106">
        <v>45145</v>
      </c>
      <c r="H37" s="106">
        <v>45886</v>
      </c>
      <c r="I37" s="107">
        <v>69600</v>
      </c>
      <c r="J37" s="107" t="s">
        <v>26</v>
      </c>
      <c r="K37" s="107">
        <v>17400</v>
      </c>
      <c r="L37" s="107">
        <f>SUM(K37/12)</f>
        <v>1450</v>
      </c>
      <c r="M37" s="107">
        <v>17400</v>
      </c>
      <c r="N37" s="52">
        <f t="shared" si="13"/>
        <v>17400</v>
      </c>
      <c r="O37" s="107">
        <v>0</v>
      </c>
      <c r="P37" s="113">
        <v>0</v>
      </c>
      <c r="Q37" s="107">
        <v>0</v>
      </c>
      <c r="R37" s="107">
        <v>0</v>
      </c>
      <c r="S37" s="107" t="s">
        <v>26</v>
      </c>
      <c r="T37" s="107">
        <v>0</v>
      </c>
      <c r="U37" s="107"/>
      <c r="V37" s="107">
        <v>0</v>
      </c>
      <c r="W37" s="107" t="s">
        <v>26</v>
      </c>
      <c r="X37" s="107"/>
      <c r="Y37" s="107"/>
      <c r="Z37" s="107"/>
      <c r="AA37" s="107" t="s">
        <v>26</v>
      </c>
      <c r="AB37" s="107"/>
      <c r="AC37" s="107"/>
      <c r="AD37" s="107"/>
      <c r="AE37" s="107" t="s">
        <v>26</v>
      </c>
      <c r="AF37" s="107"/>
      <c r="AG37" s="107"/>
      <c r="AH37" s="107"/>
      <c r="AI37" s="107" t="s">
        <v>26</v>
      </c>
      <c r="AJ37" s="107"/>
      <c r="AK37" s="107"/>
      <c r="AL37" s="107"/>
      <c r="AM37" s="107" t="s">
        <v>26</v>
      </c>
      <c r="AN37" s="107"/>
      <c r="AO37" s="107"/>
      <c r="AP37" s="107"/>
      <c r="AQ37" s="107">
        <v>17400</v>
      </c>
      <c r="AR37" s="107">
        <v>17400</v>
      </c>
      <c r="AS37" s="107">
        <v>17400</v>
      </c>
      <c r="AT37" s="107">
        <v>17400</v>
      </c>
      <c r="AU37" s="107" t="s">
        <v>26</v>
      </c>
      <c r="AV37" s="107"/>
      <c r="AW37" s="107"/>
      <c r="AX37" s="107"/>
      <c r="AY37" s="107" t="s">
        <v>26</v>
      </c>
      <c r="AZ37" s="107"/>
      <c r="BA37" s="107"/>
      <c r="BB37" s="107"/>
      <c r="BC37" s="107" t="s">
        <v>26</v>
      </c>
      <c r="BD37" s="107"/>
      <c r="BE37" s="107"/>
      <c r="BF37" s="107"/>
      <c r="BG37" s="107" t="s">
        <v>26</v>
      </c>
      <c r="BH37" s="107"/>
      <c r="BI37" s="107"/>
      <c r="BJ37" s="107"/>
      <c r="BK37" s="107"/>
      <c r="BL37" s="107"/>
      <c r="BM37" s="107"/>
      <c r="BN37" s="52">
        <f>SUM(P37:BG37)</f>
        <v>69600</v>
      </c>
      <c r="BO37" s="132"/>
    </row>
    <row r="38" spans="1:67" ht="30">
      <c r="A38" s="8" t="s">
        <v>186</v>
      </c>
      <c r="B38" s="100">
        <f t="shared" si="0"/>
        <v>-2.5465851649641991E-11</v>
      </c>
      <c r="C38" s="101" t="s">
        <v>187</v>
      </c>
      <c r="D38" s="102">
        <v>45413</v>
      </c>
      <c r="E38" s="101">
        <v>24034893</v>
      </c>
      <c r="F38" s="103">
        <v>45464</v>
      </c>
      <c r="G38" s="101" t="s">
        <v>26</v>
      </c>
      <c r="H38" s="103">
        <v>46558</v>
      </c>
      <c r="I38" s="104">
        <v>675124.3</v>
      </c>
      <c r="J38" s="104" t="s">
        <v>26</v>
      </c>
      <c r="K38" s="104">
        <v>0</v>
      </c>
      <c r="L38" s="104">
        <v>0</v>
      </c>
      <c r="M38" s="104" t="s">
        <v>26</v>
      </c>
      <c r="N38" s="100">
        <f t="shared" si="13"/>
        <v>378786.69999999995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351005.05</v>
      </c>
      <c r="AB38" s="104">
        <v>351005.05</v>
      </c>
      <c r="AC38" s="104">
        <v>0</v>
      </c>
      <c r="AD38" s="104">
        <v>0</v>
      </c>
      <c r="AE38" s="104">
        <v>9260.5499999999993</v>
      </c>
      <c r="AF38" s="104">
        <v>0</v>
      </c>
      <c r="AG38" s="104">
        <v>0</v>
      </c>
      <c r="AH38" s="104">
        <v>0</v>
      </c>
      <c r="AI38" s="104">
        <v>9260.5499999999993</v>
      </c>
      <c r="AJ38" s="104">
        <v>0</v>
      </c>
      <c r="AK38" s="104">
        <v>0</v>
      </c>
      <c r="AL38" s="104">
        <v>0</v>
      </c>
      <c r="AM38" s="104">
        <v>9260.5499999999993</v>
      </c>
      <c r="AN38" s="104">
        <v>9260.5499999999993</v>
      </c>
      <c r="AO38" s="104"/>
      <c r="AP38" s="104"/>
      <c r="AQ38" s="104"/>
      <c r="AR38" s="104"/>
      <c r="AS38" s="104">
        <v>280244.5</v>
      </c>
      <c r="AT38" s="104">
        <v>280244.5</v>
      </c>
      <c r="AU38" s="104"/>
      <c r="AV38" s="104"/>
      <c r="AW38" s="104">
        <v>9260.5499999999993</v>
      </c>
      <c r="AX38" s="104">
        <v>9260.5499999999993</v>
      </c>
      <c r="AY38" s="104"/>
      <c r="AZ38" s="104">
        <v>9260.5499999999993</v>
      </c>
      <c r="BA38" s="104">
        <v>9260.5499999999993</v>
      </c>
      <c r="BB38" s="104">
        <v>9260.5499999999993</v>
      </c>
      <c r="BC38" s="104"/>
      <c r="BD38" s="104">
        <v>9260.5499999999993</v>
      </c>
      <c r="BE38" s="104">
        <v>9260.5499999999993</v>
      </c>
      <c r="BF38" s="104">
        <v>9260.5499999999993</v>
      </c>
      <c r="BG38" s="104"/>
      <c r="BH38" s="104">
        <v>9260.5499999999993</v>
      </c>
      <c r="BI38" s="104">
        <v>70760.55</v>
      </c>
      <c r="BJ38" s="104">
        <v>70760.55</v>
      </c>
      <c r="BK38" s="104">
        <v>9260.5499999999993</v>
      </c>
      <c r="BL38" s="104"/>
      <c r="BM38" s="104"/>
      <c r="BN38" s="140"/>
      <c r="BO38" s="101"/>
    </row>
    <row r="39" spans="1:67" ht="15">
      <c r="A39" s="13" t="s">
        <v>192</v>
      </c>
      <c r="B39" s="52">
        <f t="shared" si="0"/>
        <v>-1.0004441719502211E-11</v>
      </c>
      <c r="C39" s="105" t="s">
        <v>193</v>
      </c>
      <c r="D39" s="111">
        <v>45108</v>
      </c>
      <c r="E39" s="105">
        <v>23001096</v>
      </c>
      <c r="F39" s="106">
        <v>45078</v>
      </c>
      <c r="G39" s="106">
        <v>45077</v>
      </c>
      <c r="H39" s="106">
        <v>45443</v>
      </c>
      <c r="I39" s="107">
        <v>302146.8</v>
      </c>
      <c r="J39" s="107">
        <v>25178.799999999999</v>
      </c>
      <c r="K39" s="107">
        <v>165090.26999999999</v>
      </c>
      <c r="L39" s="107">
        <f>SUM(K39/7)</f>
        <v>23584.324285714283</v>
      </c>
      <c r="M39" s="107" t="s">
        <v>26</v>
      </c>
      <c r="N39" s="52">
        <f t="shared" si="13"/>
        <v>213961.26</v>
      </c>
      <c r="O39" s="107">
        <v>25178.799999999999</v>
      </c>
      <c r="P39" s="107">
        <v>25178.799999999999</v>
      </c>
      <c r="Q39" s="107">
        <v>20341.189999999999</v>
      </c>
      <c r="R39" s="107">
        <v>20341.189999999999</v>
      </c>
      <c r="S39" s="107">
        <v>25178.799999999999</v>
      </c>
      <c r="T39" s="107">
        <v>25178.799999999999</v>
      </c>
      <c r="U39" s="107">
        <v>18349.599999999999</v>
      </c>
      <c r="V39" s="107">
        <v>18349.599999999999</v>
      </c>
      <c r="W39" s="107">
        <v>25178.799999999999</v>
      </c>
      <c r="X39" s="107">
        <v>25178.799999999999</v>
      </c>
      <c r="Y39" s="107">
        <v>18349.599999999999</v>
      </c>
      <c r="Z39" s="107">
        <v>18349.599999999999</v>
      </c>
      <c r="AA39" s="107">
        <v>25178.799999999999</v>
      </c>
      <c r="AB39" s="107">
        <v>25178.799999999999</v>
      </c>
      <c r="AC39" s="107">
        <v>17358.87</v>
      </c>
      <c r="AD39" s="107">
        <v>17358.87</v>
      </c>
      <c r="AE39" s="107">
        <v>25178.799999999999</v>
      </c>
      <c r="AF39" s="107">
        <v>25178.799999999999</v>
      </c>
      <c r="AG39" s="107">
        <v>17430.71</v>
      </c>
      <c r="AH39" s="107">
        <v>17430.71</v>
      </c>
      <c r="AI39" s="107">
        <v>25178.9</v>
      </c>
      <c r="AJ39" s="107">
        <v>25178.9</v>
      </c>
      <c r="AK39" s="107">
        <v>17433.400000000001</v>
      </c>
      <c r="AL39" s="107">
        <v>17433.400000000001</v>
      </c>
      <c r="AM39" s="107">
        <v>25178.9</v>
      </c>
      <c r="AN39" s="107">
        <v>25178.9</v>
      </c>
      <c r="AO39" s="107">
        <v>17487.580000000002</v>
      </c>
      <c r="AP39" s="107">
        <v>17487.580000000002</v>
      </c>
      <c r="AQ39" s="107">
        <v>25178.9</v>
      </c>
      <c r="AR39" s="107"/>
      <c r="AS39" s="107">
        <v>17470.34</v>
      </c>
      <c r="AT39" s="107">
        <v>17470.34</v>
      </c>
      <c r="AU39" s="146">
        <v>25178.9</v>
      </c>
      <c r="AV39" s="107"/>
      <c r="AW39" s="107">
        <v>17470.34</v>
      </c>
      <c r="AX39" s="107">
        <v>17470.34</v>
      </c>
      <c r="AY39" s="107">
        <v>25178.9</v>
      </c>
      <c r="AZ39" s="107">
        <v>3940</v>
      </c>
      <c r="BA39" s="107">
        <v>17470.34</v>
      </c>
      <c r="BB39" s="107">
        <v>17470.34</v>
      </c>
      <c r="BC39" s="107">
        <v>25178.9</v>
      </c>
      <c r="BD39" s="107">
        <v>18000</v>
      </c>
      <c r="BE39" s="107">
        <v>17470.34</v>
      </c>
      <c r="BF39" s="107">
        <v>17470.34</v>
      </c>
      <c r="BG39" s="107">
        <v>25178.9</v>
      </c>
      <c r="BH39" s="107">
        <v>18000</v>
      </c>
      <c r="BI39" s="107">
        <v>17328.95</v>
      </c>
      <c r="BJ39" s="107">
        <v>17328.95</v>
      </c>
      <c r="BK39" s="139">
        <v>2230.54</v>
      </c>
      <c r="BL39" s="107"/>
      <c r="BM39" s="107"/>
      <c r="BN39" s="52">
        <f>SUM(P39:BG39)</f>
        <v>868423.91999999993</v>
      </c>
      <c r="BO39" s="105"/>
    </row>
    <row r="40" spans="1:67" ht="15">
      <c r="A40" s="28" t="s">
        <v>196</v>
      </c>
      <c r="B40" s="100">
        <f t="shared" si="0"/>
        <v>0</v>
      </c>
      <c r="C40" s="124" t="s">
        <v>197</v>
      </c>
      <c r="D40" s="147">
        <v>45323</v>
      </c>
      <c r="E40" s="124">
        <v>24000005</v>
      </c>
      <c r="F40" s="124" t="s">
        <v>26</v>
      </c>
      <c r="G40" s="124" t="s">
        <v>26</v>
      </c>
      <c r="H40" s="124" t="s">
        <v>26</v>
      </c>
      <c r="I40" s="125">
        <v>168000</v>
      </c>
      <c r="J40" s="125" t="s">
        <v>26</v>
      </c>
      <c r="K40" s="125" t="s">
        <v>26</v>
      </c>
      <c r="L40" s="125" t="s">
        <v>26</v>
      </c>
      <c r="M40" s="125" t="s">
        <v>26</v>
      </c>
      <c r="N40" s="142">
        <f t="shared" si="13"/>
        <v>168000</v>
      </c>
      <c r="O40" s="125">
        <v>0</v>
      </c>
      <c r="P40" s="142"/>
      <c r="Q40" s="142"/>
      <c r="R40" s="142"/>
      <c r="S40" s="125"/>
      <c r="T40" s="125"/>
      <c r="U40" s="125"/>
      <c r="V40" s="125"/>
      <c r="W40" s="125"/>
      <c r="X40" s="125">
        <v>168000</v>
      </c>
      <c r="Y40" s="125"/>
      <c r="Z40" s="125"/>
      <c r="AA40" s="125"/>
      <c r="AB40" s="125"/>
      <c r="AC40" s="125">
        <v>168000</v>
      </c>
      <c r="AD40" s="125">
        <v>168000</v>
      </c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>
        <v>25178.9</v>
      </c>
      <c r="BD40" s="125"/>
      <c r="BE40" s="125"/>
      <c r="BF40" s="125"/>
      <c r="BG40" s="125">
        <v>25178.9</v>
      </c>
      <c r="BH40" s="125"/>
      <c r="BI40" s="125"/>
      <c r="BJ40" s="125"/>
      <c r="BK40" s="125"/>
      <c r="BL40" s="125"/>
      <c r="BM40" s="125"/>
      <c r="BN40" s="148"/>
      <c r="BO40" s="124"/>
    </row>
    <row r="41" spans="1:67" ht="15">
      <c r="A41" s="13" t="s">
        <v>200</v>
      </c>
      <c r="B41" s="52">
        <f t="shared" si="0"/>
        <v>0</v>
      </c>
      <c r="C41" s="105" t="s">
        <v>201</v>
      </c>
      <c r="D41" s="105" t="s">
        <v>203</v>
      </c>
      <c r="E41" s="105">
        <v>23003555</v>
      </c>
      <c r="F41" s="106">
        <v>45198</v>
      </c>
      <c r="G41" s="106">
        <v>45197</v>
      </c>
      <c r="H41" s="106">
        <v>45563</v>
      </c>
      <c r="I41" s="107">
        <v>1402567.2</v>
      </c>
      <c r="J41" s="107">
        <v>116880.6</v>
      </c>
      <c r="K41" s="107">
        <v>116880.6</v>
      </c>
      <c r="L41" s="107">
        <f>SUM(K41/3)</f>
        <v>38960.200000000004</v>
      </c>
      <c r="M41" s="107" t="s">
        <v>26</v>
      </c>
      <c r="N41" s="52">
        <f t="shared" si="13"/>
        <v>1440527.6400000001</v>
      </c>
      <c r="O41" s="107">
        <v>116880.6</v>
      </c>
      <c r="P41" s="107">
        <v>116880.6</v>
      </c>
      <c r="Q41" s="107">
        <v>116880.6</v>
      </c>
      <c r="R41" s="107">
        <v>116880.6</v>
      </c>
      <c r="S41" s="107">
        <v>116880.6</v>
      </c>
      <c r="T41" s="107">
        <v>116880.6</v>
      </c>
      <c r="U41" s="107">
        <v>116880.6</v>
      </c>
      <c r="V41" s="107">
        <v>116880.6</v>
      </c>
      <c r="W41" s="107">
        <v>116880.6</v>
      </c>
      <c r="X41" s="107">
        <v>116880.6</v>
      </c>
      <c r="Y41" s="107">
        <v>116880.6</v>
      </c>
      <c r="Z41" s="107">
        <v>116880.6</v>
      </c>
      <c r="AA41" s="107">
        <v>116880.6</v>
      </c>
      <c r="AB41" s="107">
        <v>116880.6</v>
      </c>
      <c r="AC41" s="107">
        <v>116880.6</v>
      </c>
      <c r="AD41" s="107">
        <v>116880.6</v>
      </c>
      <c r="AE41" s="107">
        <v>116880.6</v>
      </c>
      <c r="AF41" s="107">
        <v>116880.6</v>
      </c>
      <c r="AG41" s="107">
        <v>116880.6</v>
      </c>
      <c r="AH41" s="107">
        <v>116880.6</v>
      </c>
      <c r="AI41" s="107">
        <v>116880.6</v>
      </c>
      <c r="AJ41" s="107">
        <v>116880.6</v>
      </c>
      <c r="AK41" s="107">
        <v>116880.6</v>
      </c>
      <c r="AL41" s="107">
        <v>116880.6</v>
      </c>
      <c r="AM41" s="107">
        <v>116880.6</v>
      </c>
      <c r="AN41" s="107">
        <v>116880.6</v>
      </c>
      <c r="AO41" s="107">
        <v>116880.6</v>
      </c>
      <c r="AP41" s="107">
        <v>116880.6</v>
      </c>
      <c r="AQ41" s="107">
        <v>116880.6</v>
      </c>
      <c r="AR41" s="107">
        <v>116880.6</v>
      </c>
      <c r="AS41" s="107">
        <v>116880.6</v>
      </c>
      <c r="AT41" s="107">
        <v>116880.6</v>
      </c>
      <c r="AU41" s="107">
        <v>112984.58</v>
      </c>
      <c r="AV41" s="107">
        <v>117724.17</v>
      </c>
      <c r="AW41" s="107">
        <v>116880.6</v>
      </c>
      <c r="AX41" s="107">
        <v>116880.6</v>
      </c>
      <c r="AY41" s="107"/>
      <c r="AZ41" s="107">
        <f>129534.08 + 87730.79</f>
        <v>217264.87</v>
      </c>
      <c r="BA41" s="107">
        <v>129534.08</v>
      </c>
      <c r="BB41" s="108">
        <v>129534.08</v>
      </c>
      <c r="BC41" s="107"/>
      <c r="BD41" s="107">
        <v>129534.08</v>
      </c>
      <c r="BE41" s="107">
        <v>129534.08</v>
      </c>
      <c r="BF41" s="108">
        <v>129534.08</v>
      </c>
      <c r="BG41" s="107"/>
      <c r="BH41" s="107">
        <v>129534.08</v>
      </c>
      <c r="BI41" s="107">
        <v>129534.08</v>
      </c>
      <c r="BJ41" s="108">
        <v>129534.08</v>
      </c>
      <c r="BK41" s="107"/>
      <c r="BL41" s="107" t="s">
        <v>370</v>
      </c>
      <c r="BM41" s="107">
        <v>88574.36</v>
      </c>
      <c r="BN41" s="52">
        <f t="shared" ref="BN41:BN43" si="15">SUM(P41:BG41)</f>
        <v>4952703.8200000022</v>
      </c>
      <c r="BO41" s="105"/>
    </row>
    <row r="42" spans="1:67" ht="15">
      <c r="A42" s="28" t="s">
        <v>206</v>
      </c>
      <c r="B42" s="100">
        <f t="shared" si="0"/>
        <v>0</v>
      </c>
      <c r="C42" s="148" t="s">
        <v>207</v>
      </c>
      <c r="D42" s="148" t="s">
        <v>209</v>
      </c>
      <c r="E42" s="148">
        <v>21002012</v>
      </c>
      <c r="F42" s="141">
        <v>44533</v>
      </c>
      <c r="G42" s="141">
        <v>45225</v>
      </c>
      <c r="H42" s="141">
        <v>45628</v>
      </c>
      <c r="I42" s="142">
        <v>23400</v>
      </c>
      <c r="J42" s="142">
        <v>1950</v>
      </c>
      <c r="K42" s="142">
        <v>21398.55</v>
      </c>
      <c r="L42" s="142">
        <f t="shared" ref="L42:L43" si="16">SUM(K42/12)</f>
        <v>1783.2124999999999</v>
      </c>
      <c r="M42" s="142" t="s">
        <v>26</v>
      </c>
      <c r="N42" s="142">
        <f t="shared" si="13"/>
        <v>4615.0599999999995</v>
      </c>
      <c r="O42" s="142">
        <v>1950</v>
      </c>
      <c r="P42" s="142">
        <v>1950</v>
      </c>
      <c r="Q42" s="142">
        <v>1950</v>
      </c>
      <c r="R42" s="142">
        <v>1950</v>
      </c>
      <c r="S42" s="142">
        <v>1950</v>
      </c>
      <c r="T42" s="142">
        <v>1950</v>
      </c>
      <c r="U42" s="142">
        <v>1950</v>
      </c>
      <c r="V42" s="142">
        <v>1950</v>
      </c>
      <c r="W42" s="142">
        <v>1950</v>
      </c>
      <c r="X42" s="142">
        <v>715.06</v>
      </c>
      <c r="Y42" s="142">
        <v>73067844</v>
      </c>
      <c r="Z42" s="142">
        <v>715.06</v>
      </c>
      <c r="AA42" s="142">
        <v>1950</v>
      </c>
      <c r="AB42" s="142">
        <v>0</v>
      </c>
      <c r="AC42" s="142"/>
      <c r="AD42" s="142"/>
      <c r="AE42" s="142">
        <v>1950</v>
      </c>
      <c r="AF42" s="142"/>
      <c r="AG42" s="142"/>
      <c r="AH42" s="142"/>
      <c r="AI42" s="142">
        <v>1950</v>
      </c>
      <c r="AJ42" s="142"/>
      <c r="AK42" s="142"/>
      <c r="AL42" s="142"/>
      <c r="AM42" s="142">
        <v>1950</v>
      </c>
      <c r="AN42" s="142"/>
      <c r="AO42" s="142"/>
      <c r="AP42" s="142"/>
      <c r="AQ42" s="142">
        <v>1950</v>
      </c>
      <c r="AR42" s="142"/>
      <c r="AS42" s="142"/>
      <c r="AT42" s="142"/>
      <c r="AU42" s="142">
        <v>1950</v>
      </c>
      <c r="AV42" s="142"/>
      <c r="AW42" s="142"/>
      <c r="AX42" s="142"/>
      <c r="AY42" s="142">
        <v>1950</v>
      </c>
      <c r="AZ42" s="142"/>
      <c r="BA42" s="142"/>
      <c r="BB42" s="142"/>
      <c r="BC42" s="142">
        <v>1950</v>
      </c>
      <c r="BD42" s="142"/>
      <c r="BE42" s="142"/>
      <c r="BF42" s="142"/>
      <c r="BG42" s="142">
        <v>130</v>
      </c>
      <c r="BH42" s="142"/>
      <c r="BI42" s="142"/>
      <c r="BJ42" s="142"/>
      <c r="BK42" s="142"/>
      <c r="BL42" s="142"/>
      <c r="BM42" s="142"/>
      <c r="BN42" s="142">
        <f t="shared" si="15"/>
        <v>73100604.120000005</v>
      </c>
      <c r="BO42" s="148"/>
    </row>
    <row r="43" spans="1:67" ht="30">
      <c r="A43" s="13" t="s">
        <v>311</v>
      </c>
      <c r="B43" s="52">
        <f t="shared" si="0"/>
        <v>0</v>
      </c>
      <c r="C43" s="105" t="s">
        <v>212</v>
      </c>
      <c r="D43" s="105" t="s">
        <v>214</v>
      </c>
      <c r="E43" s="105"/>
      <c r="F43" s="106">
        <v>45289</v>
      </c>
      <c r="G43" s="105" t="s">
        <v>26</v>
      </c>
      <c r="H43" s="106">
        <v>45654</v>
      </c>
      <c r="I43" s="107">
        <v>1176000</v>
      </c>
      <c r="J43" s="107" t="s">
        <v>26</v>
      </c>
      <c r="K43" s="107">
        <v>0</v>
      </c>
      <c r="L43" s="107">
        <f t="shared" si="16"/>
        <v>0</v>
      </c>
      <c r="M43" s="107" t="s">
        <v>26</v>
      </c>
      <c r="N43" s="52">
        <f t="shared" si="13"/>
        <v>900000</v>
      </c>
      <c r="O43" s="107">
        <v>0</v>
      </c>
      <c r="P43" s="107">
        <v>0</v>
      </c>
      <c r="Q43" s="113">
        <v>0</v>
      </c>
      <c r="R43" s="113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13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900000</v>
      </c>
      <c r="AF43" s="107">
        <v>900000</v>
      </c>
      <c r="AG43" s="107">
        <v>0</v>
      </c>
      <c r="AH43" s="107">
        <v>0</v>
      </c>
      <c r="AI43" s="107">
        <v>0</v>
      </c>
      <c r="AJ43" s="107">
        <v>0</v>
      </c>
      <c r="AK43" s="107">
        <v>900000</v>
      </c>
      <c r="AL43" s="107">
        <v>900000</v>
      </c>
      <c r="AM43" s="107" t="s">
        <v>26</v>
      </c>
      <c r="AN43" s="107"/>
      <c r="AO43" s="107"/>
      <c r="AP43" s="107"/>
      <c r="AQ43" s="107" t="s">
        <v>26</v>
      </c>
      <c r="AR43" s="107"/>
      <c r="AS43" s="107"/>
      <c r="AT43" s="107"/>
      <c r="AU43" s="107" t="s">
        <v>26</v>
      </c>
      <c r="AV43" s="107"/>
      <c r="AW43" s="107"/>
      <c r="AX43" s="107"/>
      <c r="AY43" s="107" t="s">
        <v>26</v>
      </c>
      <c r="AZ43" s="107"/>
      <c r="BA43" s="107"/>
      <c r="BB43" s="107"/>
      <c r="BC43" s="107" t="s">
        <v>26</v>
      </c>
      <c r="BD43" s="107"/>
      <c r="BE43" s="107"/>
      <c r="BF43" s="107"/>
      <c r="BG43" s="107" t="s">
        <v>26</v>
      </c>
      <c r="BH43" s="107"/>
      <c r="BI43" s="107"/>
      <c r="BJ43" s="107"/>
      <c r="BK43" s="107"/>
      <c r="BL43" s="107"/>
      <c r="BM43" s="107"/>
      <c r="BN43" s="52">
        <f t="shared" si="15"/>
        <v>3600000</v>
      </c>
      <c r="BO43" s="132"/>
    </row>
    <row r="44" spans="1:67" ht="30">
      <c r="A44" s="8" t="s">
        <v>311</v>
      </c>
      <c r="B44" s="129">
        <f t="shared" si="0"/>
        <v>76000</v>
      </c>
      <c r="C44" s="101" t="s">
        <v>26</v>
      </c>
      <c r="D44" s="101" t="s">
        <v>26</v>
      </c>
      <c r="E44" s="101"/>
      <c r="F44" s="101" t="s">
        <v>26</v>
      </c>
      <c r="G44" s="101" t="s">
        <v>26</v>
      </c>
      <c r="H44" s="101" t="s">
        <v>26</v>
      </c>
      <c r="I44" s="104" t="s">
        <v>26</v>
      </c>
      <c r="J44" s="104" t="s">
        <v>26</v>
      </c>
      <c r="K44" s="104">
        <v>0</v>
      </c>
      <c r="L44" s="104">
        <v>0</v>
      </c>
      <c r="M44" s="104"/>
      <c r="N44" s="100">
        <f t="shared" si="13"/>
        <v>200000</v>
      </c>
      <c r="O44" s="104"/>
      <c r="P44" s="116"/>
      <c r="Q44" s="116"/>
      <c r="R44" s="116"/>
      <c r="S44" s="104"/>
      <c r="T44" s="104"/>
      <c r="U44" s="104"/>
      <c r="V44" s="104"/>
      <c r="W44" s="104"/>
      <c r="X44" s="104"/>
      <c r="Y44" s="104">
        <v>0</v>
      </c>
      <c r="Z44" s="116"/>
      <c r="AA44" s="104"/>
      <c r="AB44" s="104"/>
      <c r="AC44" s="104"/>
      <c r="AD44" s="104"/>
      <c r="AE44" s="104">
        <v>34500</v>
      </c>
      <c r="AF44" s="104">
        <v>34500</v>
      </c>
      <c r="AG44" s="104">
        <v>0</v>
      </c>
      <c r="AH44" s="104">
        <v>0</v>
      </c>
      <c r="AI44" s="104">
        <v>34500</v>
      </c>
      <c r="AJ44" s="104">
        <v>0</v>
      </c>
      <c r="AK44" s="104">
        <v>0</v>
      </c>
      <c r="AL44" s="104">
        <v>0</v>
      </c>
      <c r="AM44" s="104">
        <v>103500</v>
      </c>
      <c r="AN44" s="104">
        <v>103500</v>
      </c>
      <c r="AO44" s="104"/>
      <c r="AP44" s="104"/>
      <c r="AQ44" s="104">
        <v>138000</v>
      </c>
      <c r="AR44" s="104">
        <v>138000</v>
      </c>
      <c r="AS44" s="104"/>
      <c r="AT44" s="104"/>
      <c r="AU44" s="104"/>
      <c r="AV44" s="104"/>
      <c r="AW44" s="104"/>
      <c r="AX44" s="104"/>
      <c r="AY44" s="104"/>
      <c r="AZ44" s="104"/>
      <c r="BA44" s="104">
        <v>200000</v>
      </c>
      <c r="BB44" s="104">
        <v>200000</v>
      </c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40"/>
      <c r="BO44" s="137"/>
    </row>
    <row r="45" spans="1:67" ht="30">
      <c r="A45" s="13" t="s">
        <v>216</v>
      </c>
      <c r="B45" s="129">
        <f t="shared" si="0"/>
        <v>-12628.970000000019</v>
      </c>
      <c r="C45" s="105" t="s">
        <v>217</v>
      </c>
      <c r="D45" s="111">
        <v>44927</v>
      </c>
      <c r="E45" s="105">
        <v>23000051</v>
      </c>
      <c r="F45" s="106">
        <v>44958</v>
      </c>
      <c r="G45" s="106">
        <v>44952</v>
      </c>
      <c r="H45" s="105" t="s">
        <v>371</v>
      </c>
      <c r="I45" s="107">
        <v>1026818.5</v>
      </c>
      <c r="J45" s="107">
        <v>20000</v>
      </c>
      <c r="K45" s="107">
        <v>149192.28</v>
      </c>
      <c r="L45" s="107">
        <f t="shared" ref="L45:L47" si="17">SUM(K45/12)</f>
        <v>12432.69</v>
      </c>
      <c r="M45" s="107" t="s">
        <v>26</v>
      </c>
      <c r="N45" s="52">
        <f>SUM(R45,V45,Z43,AD45,AH45,AL45,AP45,AT45,AX45,BB45,BF45,BJ45)</f>
        <v>168903.09000000003</v>
      </c>
      <c r="O45" s="107">
        <v>20000</v>
      </c>
      <c r="P45" s="107">
        <v>20000</v>
      </c>
      <c r="Q45" s="107">
        <v>15996.79</v>
      </c>
      <c r="R45" s="107">
        <v>15996.79</v>
      </c>
      <c r="S45" s="107">
        <v>20000</v>
      </c>
      <c r="T45" s="107">
        <v>20000</v>
      </c>
      <c r="U45" s="107">
        <v>18086.02</v>
      </c>
      <c r="V45" s="107">
        <v>18086.02</v>
      </c>
      <c r="W45" s="107">
        <v>20000</v>
      </c>
      <c r="X45" s="107">
        <v>20000</v>
      </c>
      <c r="Y45" s="107">
        <v>19349.07</v>
      </c>
      <c r="Z45" s="107">
        <v>19349.07</v>
      </c>
      <c r="AA45" s="107">
        <v>20000</v>
      </c>
      <c r="AB45" s="107">
        <v>20000</v>
      </c>
      <c r="AC45" s="107">
        <v>17257.84</v>
      </c>
      <c r="AD45" s="107">
        <v>17257.84</v>
      </c>
      <c r="AE45" s="107">
        <v>20000</v>
      </c>
      <c r="AF45" s="107">
        <v>140000</v>
      </c>
      <c r="AG45" s="107">
        <v>16099.45</v>
      </c>
      <c r="AH45" s="107">
        <v>16099.45</v>
      </c>
      <c r="AI45" s="107">
        <v>20000</v>
      </c>
      <c r="AJ45" s="107">
        <v>0</v>
      </c>
      <c r="AK45" s="107">
        <v>16255.22</v>
      </c>
      <c r="AL45" s="107">
        <v>16255.22</v>
      </c>
      <c r="AM45" s="107">
        <v>20000</v>
      </c>
      <c r="AN45" s="107">
        <v>0</v>
      </c>
      <c r="AO45" s="107" t="s">
        <v>372</v>
      </c>
      <c r="AP45" s="107">
        <v>7483.71</v>
      </c>
      <c r="AQ45" s="107">
        <v>20000</v>
      </c>
      <c r="AR45" s="107">
        <v>0</v>
      </c>
      <c r="AS45" s="107">
        <v>8585.36</v>
      </c>
      <c r="AT45" s="107">
        <v>8585.36</v>
      </c>
      <c r="AU45" s="107">
        <v>20000</v>
      </c>
      <c r="AV45" s="107">
        <v>0</v>
      </c>
      <c r="AW45" s="107" t="s">
        <v>373</v>
      </c>
      <c r="AX45" s="107">
        <v>16557.78</v>
      </c>
      <c r="AY45" s="107">
        <v>20000</v>
      </c>
      <c r="AZ45" s="107">
        <v>0</v>
      </c>
      <c r="BA45" s="107">
        <v>19056.400000000001</v>
      </c>
      <c r="BB45" s="107">
        <v>19056.400000000001</v>
      </c>
      <c r="BC45" s="107">
        <v>20000</v>
      </c>
      <c r="BD45" s="107">
        <v>0</v>
      </c>
      <c r="BE45" s="107">
        <v>15268.54</v>
      </c>
      <c r="BF45" s="107">
        <v>15268.54</v>
      </c>
      <c r="BG45" s="107">
        <v>20000</v>
      </c>
      <c r="BH45" s="107">
        <v>0</v>
      </c>
      <c r="BI45" s="107">
        <f t="shared" ref="BI45:BJ45" si="18">8790.48+9465.5</f>
        <v>18255.98</v>
      </c>
      <c r="BJ45" s="107">
        <f t="shared" si="18"/>
        <v>18255.98</v>
      </c>
      <c r="BK45" s="107">
        <v>44376.81</v>
      </c>
      <c r="BL45" s="107"/>
      <c r="BM45" s="107"/>
      <c r="BN45" s="52">
        <f t="shared" ref="BN45:BN47" si="19">SUM(P45:BG45)</f>
        <v>755950.87000000011</v>
      </c>
      <c r="BO45" s="105"/>
    </row>
    <row r="46" spans="1:67" ht="30">
      <c r="A46" s="8" t="s">
        <v>221</v>
      </c>
      <c r="B46" s="149">
        <f t="shared" si="0"/>
        <v>-2000.0000000000005</v>
      </c>
      <c r="C46" s="101" t="s">
        <v>222</v>
      </c>
      <c r="D46" s="101" t="s">
        <v>224</v>
      </c>
      <c r="E46" s="101">
        <v>23003142</v>
      </c>
      <c r="F46" s="103">
        <v>45196</v>
      </c>
      <c r="G46" s="103">
        <v>45194</v>
      </c>
      <c r="H46" s="103">
        <v>45561</v>
      </c>
      <c r="I46" s="104">
        <v>106000</v>
      </c>
      <c r="J46" s="104">
        <v>4055</v>
      </c>
      <c r="K46" s="104">
        <v>57340</v>
      </c>
      <c r="L46" s="104">
        <f t="shared" si="17"/>
        <v>4778.333333333333</v>
      </c>
      <c r="M46" s="104" t="s">
        <v>26</v>
      </c>
      <c r="N46" s="100">
        <f t="shared" ref="N46:N47" si="20">SUM(R46,V46,Z46,AD46,AH46,AL46,AP46,AT46,AX46,BB46,BF46,BJ46)</f>
        <v>49918.420000000006</v>
      </c>
      <c r="O46" s="104">
        <v>4055</v>
      </c>
      <c r="P46" s="104">
        <v>4055</v>
      </c>
      <c r="Q46" s="104">
        <v>3108.83</v>
      </c>
      <c r="R46" s="104">
        <v>3108.83</v>
      </c>
      <c r="S46" s="104">
        <v>4055</v>
      </c>
      <c r="T46" s="104">
        <v>4055</v>
      </c>
      <c r="U46" s="104">
        <v>4055</v>
      </c>
      <c r="V46" s="104">
        <v>4055</v>
      </c>
      <c r="W46" s="104">
        <v>4055</v>
      </c>
      <c r="X46" s="104">
        <v>4055</v>
      </c>
      <c r="Y46" s="104">
        <v>4055</v>
      </c>
      <c r="Z46" s="104">
        <v>4055</v>
      </c>
      <c r="AA46" s="104">
        <v>4055</v>
      </c>
      <c r="AB46" s="104">
        <v>4055</v>
      </c>
      <c r="AC46" s="104">
        <v>4055</v>
      </c>
      <c r="AD46" s="104">
        <v>4055</v>
      </c>
      <c r="AE46" s="104">
        <v>4055</v>
      </c>
      <c r="AF46" s="104">
        <v>4055</v>
      </c>
      <c r="AG46" s="104">
        <v>4055</v>
      </c>
      <c r="AH46" s="104">
        <v>4055</v>
      </c>
      <c r="AI46" s="104">
        <v>4055</v>
      </c>
      <c r="AJ46" s="104">
        <v>4055</v>
      </c>
      <c r="AK46" s="104">
        <v>4055</v>
      </c>
      <c r="AL46" s="104">
        <v>4055</v>
      </c>
      <c r="AM46" s="104">
        <v>4055</v>
      </c>
      <c r="AN46" s="104">
        <v>4055</v>
      </c>
      <c r="AO46" s="104">
        <v>4055</v>
      </c>
      <c r="AP46" s="104">
        <v>4055</v>
      </c>
      <c r="AQ46" s="104">
        <v>4055</v>
      </c>
      <c r="AR46" s="104">
        <v>3108.83</v>
      </c>
      <c r="AS46" s="104" t="s">
        <v>374</v>
      </c>
      <c r="AT46" s="104">
        <v>4055</v>
      </c>
      <c r="AU46" s="104">
        <v>3514.33</v>
      </c>
      <c r="AV46" s="104">
        <v>4257.75</v>
      </c>
      <c r="AW46" s="104">
        <v>4061.32</v>
      </c>
      <c r="AX46" s="128">
        <v>4061.32</v>
      </c>
      <c r="AY46" s="104">
        <v>4237.3999999999996</v>
      </c>
      <c r="AZ46" s="104">
        <v>4237.3999999999996</v>
      </c>
      <c r="BA46" s="104">
        <v>4237.3999999999996</v>
      </c>
      <c r="BB46" s="104">
        <v>4237.3999999999996</v>
      </c>
      <c r="BC46" s="104">
        <v>4237.3999999999996</v>
      </c>
      <c r="BD46" s="104">
        <v>4237.3999999999996</v>
      </c>
      <c r="BE46" s="104">
        <v>5888.47</v>
      </c>
      <c r="BF46" s="104">
        <v>5888.47</v>
      </c>
      <c r="BG46" s="104">
        <v>4237.3999999999996</v>
      </c>
      <c r="BH46" s="104">
        <v>4237.3999999999996</v>
      </c>
      <c r="BI46" s="104">
        <v>4237.3999999999996</v>
      </c>
      <c r="BJ46" s="104">
        <v>4237.3999999999996</v>
      </c>
      <c r="BK46" s="104">
        <v>545.36</v>
      </c>
      <c r="BL46" s="104"/>
      <c r="BM46" s="104"/>
      <c r="BN46" s="100">
        <f t="shared" si="19"/>
        <v>176144.94999999998</v>
      </c>
      <c r="BO46" s="101"/>
    </row>
    <row r="47" spans="1:67" ht="30">
      <c r="A47" s="22" t="s">
        <v>226</v>
      </c>
      <c r="B47" s="52">
        <f t="shared" si="0"/>
        <v>-2.1827872842550278E-11</v>
      </c>
      <c r="C47" s="150" t="s">
        <v>227</v>
      </c>
      <c r="D47" s="151">
        <v>44774</v>
      </c>
      <c r="E47" s="150">
        <v>22001353</v>
      </c>
      <c r="F47" s="121">
        <v>44708</v>
      </c>
      <c r="G47" s="121">
        <v>45026</v>
      </c>
      <c r="H47" s="121">
        <v>45438</v>
      </c>
      <c r="I47" s="123">
        <v>1199999.8</v>
      </c>
      <c r="J47" s="123">
        <v>38927.1</v>
      </c>
      <c r="K47" s="123">
        <v>484948.09</v>
      </c>
      <c r="L47" s="123">
        <f t="shared" si="17"/>
        <v>40412.340833333335</v>
      </c>
      <c r="M47" s="123">
        <v>599999.9</v>
      </c>
      <c r="N47" s="123">
        <f t="shared" si="20"/>
        <v>245773.47000000003</v>
      </c>
      <c r="O47" s="123">
        <v>38927.1</v>
      </c>
      <c r="P47" s="123">
        <v>38927.1</v>
      </c>
      <c r="Q47" s="123">
        <v>48104.31</v>
      </c>
      <c r="R47" s="123">
        <v>48104.31</v>
      </c>
      <c r="S47" s="123">
        <v>38927.1</v>
      </c>
      <c r="T47" s="123">
        <v>77854.2</v>
      </c>
      <c r="U47" s="123">
        <v>49216.35</v>
      </c>
      <c r="V47" s="123">
        <v>49216.35</v>
      </c>
      <c r="W47" s="123">
        <v>38927.1</v>
      </c>
      <c r="X47" s="123">
        <v>0</v>
      </c>
      <c r="Y47" s="123">
        <v>112354.49</v>
      </c>
      <c r="Z47" s="123">
        <v>112354.49</v>
      </c>
      <c r="AA47" s="123">
        <v>53966.75</v>
      </c>
      <c r="AB47" s="123">
        <v>183218.61</v>
      </c>
      <c r="AC47" s="123">
        <v>0</v>
      </c>
      <c r="AD47" s="123">
        <v>0</v>
      </c>
      <c r="AE47" s="123">
        <v>96368.53</v>
      </c>
      <c r="AF47" s="123">
        <v>0</v>
      </c>
      <c r="AG47" s="123">
        <v>36098.32</v>
      </c>
      <c r="AH47" s="123">
        <v>36098.32</v>
      </c>
      <c r="AI47" s="123">
        <v>0</v>
      </c>
      <c r="AJ47" s="123">
        <v>0</v>
      </c>
      <c r="AK47" s="123">
        <v>0</v>
      </c>
      <c r="AL47" s="123">
        <v>0</v>
      </c>
      <c r="AM47" s="123">
        <v>0</v>
      </c>
      <c r="AN47" s="123">
        <v>-54226.44</v>
      </c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>
        <f t="shared" si="19"/>
        <v>965509.8899999999</v>
      </c>
      <c r="BO47" s="150"/>
    </row>
    <row r="48" spans="1:67" ht="30">
      <c r="A48" s="8" t="s">
        <v>226</v>
      </c>
      <c r="B48" s="100">
        <f t="shared" si="0"/>
        <v>0</v>
      </c>
      <c r="C48" s="101" t="s">
        <v>230</v>
      </c>
      <c r="D48" s="102">
        <v>45383</v>
      </c>
      <c r="E48" s="101">
        <v>24035268</v>
      </c>
      <c r="F48" s="103">
        <v>45439</v>
      </c>
      <c r="G48" s="101" t="s">
        <v>26</v>
      </c>
      <c r="H48" s="103">
        <v>45803</v>
      </c>
      <c r="I48" s="104">
        <v>576000</v>
      </c>
      <c r="J48" s="104">
        <v>48000</v>
      </c>
      <c r="K48" s="104">
        <v>0</v>
      </c>
      <c r="L48" s="104">
        <v>0</v>
      </c>
      <c r="M48" s="104" t="s">
        <v>26</v>
      </c>
      <c r="N48" s="100"/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4">
        <v>0</v>
      </c>
      <c r="Z48" s="100">
        <v>0</v>
      </c>
      <c r="AA48" s="104">
        <v>0</v>
      </c>
      <c r="AB48" s="104">
        <v>0</v>
      </c>
      <c r="AC48" s="104">
        <v>0</v>
      </c>
      <c r="AD48" s="104">
        <v>0</v>
      </c>
      <c r="AE48" s="104">
        <v>54000</v>
      </c>
      <c r="AF48" s="104">
        <v>54000</v>
      </c>
      <c r="AG48" s="104">
        <v>8665.09</v>
      </c>
      <c r="AH48" s="104">
        <v>8665.09</v>
      </c>
      <c r="AI48" s="104">
        <v>54000</v>
      </c>
      <c r="AJ48" s="104">
        <v>54000</v>
      </c>
      <c r="AK48" s="104">
        <v>59036.42</v>
      </c>
      <c r="AL48" s="104">
        <v>59036.42</v>
      </c>
      <c r="AM48" s="104">
        <v>48000</v>
      </c>
      <c r="AN48" s="104">
        <v>48000</v>
      </c>
      <c r="AO48" s="104">
        <v>16952.47</v>
      </c>
      <c r="AP48" s="104">
        <v>16952.47</v>
      </c>
      <c r="AQ48" s="104">
        <v>48000</v>
      </c>
      <c r="AR48" s="104"/>
      <c r="AS48" s="104">
        <v>51365.33</v>
      </c>
      <c r="AT48" s="104">
        <v>51365.33</v>
      </c>
      <c r="AU48" s="104">
        <v>48000</v>
      </c>
      <c r="AV48" s="104"/>
      <c r="AW48" s="104">
        <v>51365.33</v>
      </c>
      <c r="AX48" s="104">
        <v>22191.01</v>
      </c>
      <c r="AY48" s="104">
        <v>48000</v>
      </c>
      <c r="AZ48" s="104">
        <v>48000</v>
      </c>
      <c r="BA48" s="104">
        <v>13008.89</v>
      </c>
      <c r="BB48" s="104">
        <v>13008.89</v>
      </c>
      <c r="BC48" s="104">
        <v>48000</v>
      </c>
      <c r="BD48" s="104">
        <v>101000</v>
      </c>
      <c r="BE48" s="104">
        <v>54477.01</v>
      </c>
      <c r="BF48" s="104">
        <v>54477.01</v>
      </c>
      <c r="BG48" s="104">
        <v>36000</v>
      </c>
      <c r="BH48" s="104">
        <v>101000</v>
      </c>
      <c r="BI48" s="104">
        <v>7062.38</v>
      </c>
      <c r="BJ48" s="104">
        <v>7062.38</v>
      </c>
      <c r="BK48" s="104">
        <v>173241.4</v>
      </c>
      <c r="BL48" s="104"/>
      <c r="BM48" s="104"/>
      <c r="BN48" s="140"/>
      <c r="BO48" s="101"/>
    </row>
    <row r="49" spans="1:67" ht="45">
      <c r="A49" s="13" t="s">
        <v>313</v>
      </c>
      <c r="B49" s="100">
        <f t="shared" si="0"/>
        <v>-5.9999999968567863E-2</v>
      </c>
      <c r="C49" s="105" t="s">
        <v>232</v>
      </c>
      <c r="D49" s="105" t="s">
        <v>234</v>
      </c>
      <c r="E49" s="105">
        <v>22002659</v>
      </c>
      <c r="F49" s="106">
        <v>44802</v>
      </c>
      <c r="G49" s="106">
        <v>45530</v>
      </c>
      <c r="H49" s="106">
        <v>45897</v>
      </c>
      <c r="I49" s="107">
        <v>2237729.46</v>
      </c>
      <c r="J49" s="107">
        <v>186477.46</v>
      </c>
      <c r="K49" s="107">
        <v>1120629.17</v>
      </c>
      <c r="L49" s="107">
        <f>SUM(K49/12)</f>
        <v>93385.76416666666</v>
      </c>
      <c r="M49" s="107">
        <v>1620481.53</v>
      </c>
      <c r="N49" s="52">
        <f>SUM(R49,V49,Z49,AD49,AH49,AL49,AP49,AT49,AX49,BB49,BF49,BJ49)</f>
        <v>1761912.76</v>
      </c>
      <c r="O49" s="107">
        <v>135040.13</v>
      </c>
      <c r="P49" s="107">
        <v>200895.09</v>
      </c>
      <c r="Q49" s="107">
        <v>131206.92000000001</v>
      </c>
      <c r="R49" s="107">
        <v>131206.92000000001</v>
      </c>
      <c r="S49" s="107">
        <v>200895.09</v>
      </c>
      <c r="T49" s="107">
        <v>200895.09</v>
      </c>
      <c r="U49" s="107">
        <v>117394.57</v>
      </c>
      <c r="V49" s="107">
        <v>117394.57</v>
      </c>
      <c r="W49" s="107">
        <v>200895.09</v>
      </c>
      <c r="X49" s="107">
        <v>214722.68</v>
      </c>
      <c r="Y49" s="107">
        <v>161399.41</v>
      </c>
      <c r="Z49" s="113">
        <v>161399.41</v>
      </c>
      <c r="AA49" s="107">
        <v>168184.76</v>
      </c>
      <c r="AB49" s="107">
        <v>264722.68</v>
      </c>
      <c r="AC49" s="107">
        <v>171965.12</v>
      </c>
      <c r="AD49" s="107">
        <v>171965.12</v>
      </c>
      <c r="AE49" s="107">
        <v>168184.76</v>
      </c>
      <c r="AF49" s="107">
        <v>-134865.10999999999</v>
      </c>
      <c r="AG49" s="107">
        <v>118629.52</v>
      </c>
      <c r="AH49" s="107">
        <v>118629.52</v>
      </c>
      <c r="AI49" s="107">
        <v>168184.76</v>
      </c>
      <c r="AJ49" s="107">
        <v>172184.76</v>
      </c>
      <c r="AK49" s="107">
        <v>147854.60999999999</v>
      </c>
      <c r="AL49" s="107">
        <v>147854.60999999999</v>
      </c>
      <c r="AM49" s="107">
        <v>168184.76</v>
      </c>
      <c r="AN49" s="107">
        <v>168184.76</v>
      </c>
      <c r="AO49" s="107">
        <v>143024.07999999999</v>
      </c>
      <c r="AP49" s="107">
        <v>143024.07999999999</v>
      </c>
      <c r="AQ49" s="107">
        <v>168184.76</v>
      </c>
      <c r="AR49" s="107">
        <v>71762.94</v>
      </c>
      <c r="AS49" s="107">
        <v>127882.74</v>
      </c>
      <c r="AT49" s="107">
        <v>127882.74</v>
      </c>
      <c r="AU49" s="107"/>
      <c r="AV49" s="107">
        <v>186477.46</v>
      </c>
      <c r="AW49" s="107">
        <v>150735.29999999999</v>
      </c>
      <c r="AX49" s="107">
        <v>150735.29999999999</v>
      </c>
      <c r="AY49" s="107"/>
      <c r="AZ49" s="107">
        <v>256257.37</v>
      </c>
      <c r="BA49" s="107">
        <v>146572.03</v>
      </c>
      <c r="BB49" s="107">
        <v>146572.03</v>
      </c>
      <c r="BC49" s="107"/>
      <c r="BD49" s="107">
        <v>186477.46</v>
      </c>
      <c r="BE49" s="107">
        <f t="shared" ref="BE49:BF49" si="21">69779.91+140643.14</f>
        <v>210423.05000000002</v>
      </c>
      <c r="BF49" s="108">
        <f t="shared" si="21"/>
        <v>210423.05000000002</v>
      </c>
      <c r="BG49" s="107"/>
      <c r="BH49" s="107">
        <v>186477.46</v>
      </c>
      <c r="BI49" s="107">
        <v>134825.41</v>
      </c>
      <c r="BJ49" s="108">
        <v>134825.41</v>
      </c>
      <c r="BK49" s="107">
        <v>212279.94</v>
      </c>
      <c r="BL49" s="107"/>
      <c r="BM49" s="107"/>
      <c r="BN49" s="52">
        <f>SUM(P49:BG49)</f>
        <v>6284603.8600000003</v>
      </c>
      <c r="BO49" s="105"/>
    </row>
    <row r="50" spans="1:67" ht="15">
      <c r="A50" s="152"/>
      <c r="B50" s="153"/>
      <c r="C50" s="154"/>
      <c r="D50" s="154"/>
      <c r="E50" s="154"/>
      <c r="F50" s="154"/>
      <c r="G50" s="154"/>
      <c r="H50" s="154"/>
      <c r="I50" s="155"/>
      <c r="J50" s="155"/>
      <c r="K50" s="155"/>
      <c r="L50" s="155"/>
      <c r="M50" s="155"/>
      <c r="N50" s="156"/>
      <c r="O50" s="154"/>
      <c r="P50" s="154"/>
      <c r="Q50" s="153"/>
      <c r="R50" s="153"/>
      <c r="S50" s="154"/>
      <c r="T50" s="154"/>
      <c r="U50" s="154"/>
      <c r="V50" s="154"/>
      <c r="W50" s="154"/>
      <c r="X50" s="154"/>
      <c r="Y50" s="154"/>
      <c r="Z50" s="157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8"/>
      <c r="BG50" s="154"/>
      <c r="BH50" s="154"/>
      <c r="BI50" s="154"/>
      <c r="BJ50" s="158"/>
      <c r="BK50" s="159"/>
      <c r="BL50" s="154"/>
      <c r="BM50" s="154"/>
      <c r="BN50" s="159"/>
      <c r="BO50" s="154"/>
    </row>
    <row r="51" spans="1:67" ht="12.75">
      <c r="A51" s="5"/>
      <c r="B51" s="160"/>
      <c r="C51" s="5"/>
      <c r="D51" s="5"/>
      <c r="E51" s="5"/>
      <c r="F51" s="5"/>
      <c r="G51" s="5"/>
      <c r="H51" s="5"/>
      <c r="I51" s="66"/>
      <c r="J51" s="66"/>
      <c r="K51" s="66"/>
      <c r="L51" s="161"/>
      <c r="M51" s="66"/>
      <c r="N51" s="162"/>
      <c r="O51" s="5"/>
      <c r="P51" s="20"/>
      <c r="Q51" s="163"/>
      <c r="R51" s="163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160"/>
      <c r="BO51" s="5"/>
    </row>
    <row r="52" spans="1:67" ht="12.75">
      <c r="A52" s="5"/>
      <c r="B52" s="160"/>
      <c r="C52" s="5"/>
      <c r="D52" s="5"/>
      <c r="E52" s="5"/>
      <c r="F52" s="5"/>
      <c r="G52" s="5"/>
      <c r="H52" s="5"/>
      <c r="I52" s="66"/>
      <c r="J52" s="66"/>
      <c r="K52" s="66"/>
      <c r="L52" s="161"/>
      <c r="M52" s="66"/>
      <c r="N52" s="162"/>
      <c r="O52" s="5"/>
      <c r="P52" s="20"/>
      <c r="Q52" s="163"/>
      <c r="R52" s="163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160"/>
      <c r="BO52" s="5"/>
    </row>
    <row r="53" spans="1:67" ht="12.75">
      <c r="A53" s="5"/>
      <c r="B53" s="160"/>
      <c r="C53" s="5"/>
      <c r="D53" s="5"/>
      <c r="E53" s="5"/>
      <c r="F53" s="5"/>
      <c r="G53" s="5"/>
      <c r="H53" s="5"/>
      <c r="I53" s="66"/>
      <c r="J53" s="66"/>
      <c r="K53" s="66"/>
      <c r="L53" s="161"/>
      <c r="M53" s="66"/>
      <c r="N53" s="162"/>
      <c r="O53" s="5"/>
      <c r="P53" s="20"/>
      <c r="Q53" s="163"/>
      <c r="R53" s="163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160"/>
      <c r="BO53" s="5"/>
    </row>
    <row r="54" spans="1:67" ht="15">
      <c r="A54" s="164"/>
      <c r="B54" s="160"/>
      <c r="C54" s="5"/>
      <c r="D54" s="5"/>
      <c r="E54" s="5"/>
      <c r="F54" s="5"/>
      <c r="G54" s="5"/>
      <c r="H54" s="5"/>
      <c r="I54" s="66"/>
      <c r="J54" s="66"/>
      <c r="K54" s="66"/>
      <c r="L54" s="161"/>
      <c r="M54" s="66"/>
      <c r="N54" s="162"/>
      <c r="O54" s="5"/>
      <c r="P54" s="20"/>
      <c r="Q54" s="163"/>
      <c r="R54" s="16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160"/>
      <c r="BO54" s="5"/>
    </row>
    <row r="55" spans="1:67" ht="12.75">
      <c r="A55" s="5"/>
      <c r="B55" s="160"/>
      <c r="C55" s="5"/>
      <c r="D55" s="5"/>
      <c r="E55" s="5"/>
      <c r="F55" s="5"/>
      <c r="G55" s="5"/>
      <c r="H55" s="5"/>
      <c r="I55" s="66"/>
      <c r="J55" s="66"/>
      <c r="K55" s="66"/>
      <c r="L55" s="161"/>
      <c r="M55" s="66"/>
      <c r="N55" s="162"/>
      <c r="O55" s="5"/>
      <c r="P55" s="20"/>
      <c r="Q55" s="163"/>
      <c r="R55" s="163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160"/>
      <c r="BO55" s="5"/>
    </row>
    <row r="56" spans="1:67" ht="12.75">
      <c r="A56" s="5"/>
      <c r="B56" s="160"/>
      <c r="C56" s="5"/>
      <c r="D56" s="5"/>
      <c r="E56" s="5"/>
      <c r="F56" s="5"/>
      <c r="G56" s="5"/>
      <c r="H56" s="5"/>
      <c r="I56" s="66"/>
      <c r="J56" s="66"/>
      <c r="K56" s="66"/>
      <c r="L56" s="161"/>
      <c r="M56" s="66"/>
      <c r="N56" s="162"/>
      <c r="O56" s="5"/>
      <c r="P56" s="20"/>
      <c r="Q56" s="163"/>
      <c r="R56" s="16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160"/>
      <c r="BO56" s="5"/>
    </row>
    <row r="57" spans="1:67" ht="12.75">
      <c r="A57" s="5"/>
      <c r="B57" s="160"/>
      <c r="C57" s="5"/>
      <c r="D57" s="5"/>
      <c r="E57" s="5"/>
      <c r="F57" s="5"/>
      <c r="G57" s="5"/>
      <c r="H57" s="5"/>
      <c r="I57" s="66"/>
      <c r="J57" s="66"/>
      <c r="K57" s="66"/>
      <c r="L57" s="161"/>
      <c r="M57" s="66"/>
      <c r="N57" s="162"/>
      <c r="O57" s="5"/>
      <c r="P57" s="20"/>
      <c r="Q57" s="163"/>
      <c r="R57" s="16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160"/>
      <c r="BO57" s="5"/>
    </row>
    <row r="58" spans="1:67" ht="12.75">
      <c r="A58" s="5"/>
      <c r="B58" s="160"/>
      <c r="C58" s="5"/>
      <c r="D58" s="5"/>
      <c r="E58" s="5"/>
      <c r="F58" s="5"/>
      <c r="G58" s="5"/>
      <c r="H58" s="5"/>
      <c r="I58" s="66"/>
      <c r="J58" s="66"/>
      <c r="K58" s="66"/>
      <c r="L58" s="161"/>
      <c r="M58" s="66"/>
      <c r="N58" s="162"/>
      <c r="O58" s="5"/>
      <c r="P58" s="20"/>
      <c r="Q58" s="163"/>
      <c r="R58" s="163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160"/>
      <c r="BO58" s="5"/>
    </row>
    <row r="59" spans="1:67" ht="12.75">
      <c r="A59" s="5"/>
      <c r="B59" s="160"/>
      <c r="C59" s="5"/>
      <c r="D59" s="5"/>
      <c r="E59" s="5"/>
      <c r="F59" s="5"/>
      <c r="G59" s="5"/>
      <c r="H59" s="5"/>
      <c r="I59" s="66"/>
      <c r="J59" s="66"/>
      <c r="K59" s="66"/>
      <c r="L59" s="161"/>
      <c r="M59" s="66"/>
      <c r="N59" s="162"/>
      <c r="O59" s="5"/>
      <c r="P59" s="20"/>
      <c r="Q59" s="163"/>
      <c r="R59" s="163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160"/>
      <c r="BO59" s="5"/>
    </row>
    <row r="60" spans="1:67" ht="12.75">
      <c r="A60" s="5"/>
      <c r="B60" s="160"/>
      <c r="C60" s="5"/>
      <c r="D60" s="5"/>
      <c r="E60" s="5"/>
      <c r="F60" s="5"/>
      <c r="G60" s="5"/>
      <c r="H60" s="5"/>
      <c r="I60" s="66"/>
      <c r="J60" s="66"/>
      <c r="K60" s="66"/>
      <c r="L60" s="161"/>
      <c r="M60" s="66"/>
      <c r="N60" s="162"/>
      <c r="O60" s="5"/>
      <c r="P60" s="20"/>
      <c r="Q60" s="163"/>
      <c r="R60" s="16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160"/>
      <c r="BO60" s="5"/>
    </row>
    <row r="61" spans="1:67" ht="12.75">
      <c r="A61" s="5"/>
      <c r="B61" s="160"/>
      <c r="C61" s="5"/>
      <c r="D61" s="5"/>
      <c r="E61" s="5"/>
      <c r="F61" s="5"/>
      <c r="G61" s="5"/>
      <c r="H61" s="5"/>
      <c r="I61" s="66"/>
      <c r="J61" s="66"/>
      <c r="K61" s="66"/>
      <c r="L61" s="161"/>
      <c r="M61" s="66"/>
      <c r="N61" s="162"/>
      <c r="O61" s="5"/>
      <c r="P61" s="20"/>
      <c r="Q61" s="163"/>
      <c r="R61" s="16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160"/>
      <c r="BO61" s="5"/>
    </row>
    <row r="62" spans="1:67" ht="12.75">
      <c r="A62" s="5"/>
      <c r="B62" s="160"/>
      <c r="C62" s="5"/>
      <c r="D62" s="5"/>
      <c r="E62" s="5"/>
      <c r="F62" s="5"/>
      <c r="G62" s="5"/>
      <c r="H62" s="5"/>
      <c r="I62" s="66"/>
      <c r="J62" s="66"/>
      <c r="K62" s="66"/>
      <c r="L62" s="161"/>
      <c r="M62" s="66"/>
      <c r="N62" s="162"/>
      <c r="O62" s="5"/>
      <c r="P62" s="20"/>
      <c r="Q62" s="163"/>
      <c r="R62" s="163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160"/>
      <c r="BO62" s="5"/>
    </row>
    <row r="63" spans="1:67" ht="12.75">
      <c r="A63" s="5"/>
      <c r="B63" s="160"/>
      <c r="C63" s="165"/>
      <c r="D63" s="166"/>
      <c r="E63" s="5"/>
      <c r="F63" s="5"/>
      <c r="G63" s="5"/>
      <c r="H63" s="5"/>
      <c r="I63" s="66"/>
      <c r="J63" s="66"/>
      <c r="K63" s="66"/>
      <c r="L63" s="161"/>
      <c r="M63" s="66"/>
      <c r="N63" s="162"/>
      <c r="O63" s="5"/>
      <c r="P63" s="20"/>
      <c r="Q63" s="163"/>
      <c r="R63" s="163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160"/>
      <c r="BO63" s="5"/>
    </row>
    <row r="64" spans="1:67" ht="12.75">
      <c r="A64" s="5"/>
      <c r="B64" s="160"/>
      <c r="C64" s="167"/>
      <c r="D64" s="5"/>
      <c r="E64" s="5"/>
      <c r="F64" s="5"/>
      <c r="G64" s="5"/>
      <c r="H64" s="5"/>
      <c r="I64" s="66"/>
      <c r="J64" s="66"/>
      <c r="K64" s="66"/>
      <c r="L64" s="161"/>
      <c r="M64" s="66"/>
      <c r="N64" s="162"/>
      <c r="O64" s="5"/>
      <c r="P64" s="20"/>
      <c r="Q64" s="163"/>
      <c r="R64" s="16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160"/>
      <c r="BO64" s="5"/>
    </row>
    <row r="65" spans="1:67" ht="12.75">
      <c r="A65" s="5"/>
      <c r="B65" s="160"/>
      <c r="C65" s="167"/>
      <c r="D65" s="166"/>
      <c r="E65" s="5"/>
      <c r="F65" s="5"/>
      <c r="G65" s="5"/>
      <c r="H65" s="5"/>
      <c r="I65" s="66"/>
      <c r="J65" s="66"/>
      <c r="K65" s="66"/>
      <c r="L65" s="161"/>
      <c r="M65" s="66"/>
      <c r="N65" s="162"/>
      <c r="O65" s="5"/>
      <c r="P65" s="20"/>
      <c r="Q65" s="163"/>
      <c r="R65" s="16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160"/>
      <c r="BO65" s="5"/>
    </row>
    <row r="66" spans="1:67" ht="12.75">
      <c r="A66" s="5"/>
      <c r="B66" s="160"/>
      <c r="C66" s="165"/>
      <c r="D66" s="166"/>
      <c r="E66" s="5"/>
      <c r="F66" s="5"/>
      <c r="G66" s="5"/>
      <c r="H66" s="5"/>
      <c r="I66" s="66"/>
      <c r="J66" s="66"/>
      <c r="K66" s="66"/>
      <c r="L66" s="161"/>
      <c r="M66" s="66"/>
      <c r="N66" s="162"/>
      <c r="O66" s="5"/>
      <c r="P66" s="20"/>
      <c r="Q66" s="163"/>
      <c r="R66" s="163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160"/>
      <c r="BO66" s="5"/>
    </row>
    <row r="67" spans="1:67" ht="12.75">
      <c r="A67" s="5"/>
      <c r="B67" s="160"/>
      <c r="C67" s="167"/>
      <c r="D67" s="166"/>
      <c r="E67" s="5"/>
      <c r="F67" s="5"/>
      <c r="G67" s="5"/>
      <c r="H67" s="5"/>
      <c r="I67" s="66"/>
      <c r="J67" s="66"/>
      <c r="K67" s="66"/>
      <c r="L67" s="161"/>
      <c r="M67" s="66"/>
      <c r="N67" s="162"/>
      <c r="O67" s="5"/>
      <c r="P67" s="20"/>
      <c r="Q67" s="163"/>
      <c r="R67" s="163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160"/>
      <c r="BO67" s="5"/>
    </row>
    <row r="68" spans="1:67" ht="12.75">
      <c r="A68" s="5"/>
      <c r="B68" s="160"/>
      <c r="C68" s="167"/>
      <c r="D68" s="166"/>
      <c r="E68" s="5"/>
      <c r="F68" s="5"/>
      <c r="G68" s="5"/>
      <c r="H68" s="5"/>
      <c r="I68" s="66"/>
      <c r="J68" s="66"/>
      <c r="K68" s="66"/>
      <c r="L68" s="161"/>
      <c r="M68" s="66"/>
      <c r="N68" s="162"/>
      <c r="O68" s="5"/>
      <c r="P68" s="20"/>
      <c r="Q68" s="163"/>
      <c r="R68" s="16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160"/>
      <c r="BO68" s="5"/>
    </row>
    <row r="69" spans="1:67" ht="12.75">
      <c r="A69" s="5"/>
      <c r="B69" s="160"/>
      <c r="C69" s="167"/>
      <c r="D69" s="166"/>
      <c r="E69" s="5"/>
      <c r="F69" s="5"/>
      <c r="G69" s="5"/>
      <c r="H69" s="5"/>
      <c r="I69" s="66"/>
      <c r="J69" s="66"/>
      <c r="K69" s="66"/>
      <c r="L69" s="161"/>
      <c r="M69" s="66"/>
      <c r="N69" s="162"/>
      <c r="O69" s="5"/>
      <c r="P69" s="20"/>
      <c r="Q69" s="163"/>
      <c r="R69" s="16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 t="s">
        <v>375</v>
      </c>
      <c r="AY69" s="5" t="s">
        <v>376</v>
      </c>
      <c r="AZ69" s="5" t="s">
        <v>377</v>
      </c>
      <c r="BA69" s="5" t="s">
        <v>378</v>
      </c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160"/>
      <c r="BO69" s="5"/>
    </row>
    <row r="70" spans="1:67" ht="12.75">
      <c r="A70" s="5"/>
      <c r="B70" s="160"/>
      <c r="C70" s="167"/>
      <c r="D70" s="166"/>
      <c r="E70" s="5"/>
      <c r="F70" s="5"/>
      <c r="G70" s="5"/>
      <c r="H70" s="5"/>
      <c r="I70" s="66"/>
      <c r="J70" s="66"/>
      <c r="K70" s="66"/>
      <c r="L70" s="161"/>
      <c r="M70" s="66"/>
      <c r="N70" s="162"/>
      <c r="O70" s="5"/>
      <c r="P70" s="20"/>
      <c r="Q70" s="163"/>
      <c r="R70" s="16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 t="s">
        <v>379</v>
      </c>
      <c r="AY70" s="5" t="s">
        <v>380</v>
      </c>
      <c r="AZ70" s="5" t="s">
        <v>381</v>
      </c>
      <c r="BA70" s="5" t="s">
        <v>382</v>
      </c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160"/>
      <c r="BO70" s="5"/>
    </row>
    <row r="71" spans="1:67" ht="12.75">
      <c r="A71" s="5"/>
      <c r="B71" s="160"/>
      <c r="C71" s="167"/>
      <c r="D71" s="166"/>
      <c r="E71" s="5"/>
      <c r="F71" s="5"/>
      <c r="G71" s="5"/>
      <c r="H71" s="5"/>
      <c r="I71" s="66"/>
      <c r="J71" s="66"/>
      <c r="K71" s="66"/>
      <c r="L71" s="161"/>
      <c r="M71" s="66"/>
      <c r="N71" s="162"/>
      <c r="O71" s="5"/>
      <c r="P71" s="20"/>
      <c r="Q71" s="163"/>
      <c r="R71" s="16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160"/>
      <c r="BO71" s="5"/>
    </row>
    <row r="72" spans="1:67" ht="12.75">
      <c r="A72" s="5"/>
      <c r="B72" s="160"/>
      <c r="C72" s="167"/>
      <c r="D72" s="166"/>
      <c r="E72" s="5"/>
      <c r="F72" s="5"/>
      <c r="G72" s="5"/>
      <c r="H72" s="5"/>
      <c r="I72" s="66"/>
      <c r="J72" s="66"/>
      <c r="K72" s="66"/>
      <c r="L72" s="161"/>
      <c r="M72" s="66"/>
      <c r="N72" s="162"/>
      <c r="O72" s="5"/>
      <c r="P72" s="20"/>
      <c r="Q72" s="163"/>
      <c r="R72" s="16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160"/>
      <c r="BO72" s="5"/>
    </row>
    <row r="73" spans="1:67" ht="12.75">
      <c r="A73" s="5"/>
      <c r="B73" s="160"/>
      <c r="C73" s="167"/>
      <c r="D73" s="166"/>
      <c r="E73" s="5"/>
      <c r="F73" s="5"/>
      <c r="G73" s="5"/>
      <c r="H73" s="5"/>
      <c r="I73" s="66"/>
      <c r="J73" s="66"/>
      <c r="K73" s="66"/>
      <c r="L73" s="161"/>
      <c r="M73" s="66"/>
      <c r="N73" s="162"/>
      <c r="O73" s="5"/>
      <c r="P73" s="20"/>
      <c r="Q73" s="163"/>
      <c r="R73" s="16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160"/>
      <c r="BO73" s="5"/>
    </row>
    <row r="74" spans="1:67" ht="12.75">
      <c r="A74" s="5"/>
      <c r="B74" s="160"/>
      <c r="C74" s="167"/>
      <c r="D74" s="166"/>
      <c r="E74" s="5"/>
      <c r="F74" s="5"/>
      <c r="G74" s="5"/>
      <c r="H74" s="5"/>
      <c r="I74" s="66"/>
      <c r="J74" s="66"/>
      <c r="K74" s="66"/>
      <c r="L74" s="161"/>
      <c r="M74" s="66"/>
      <c r="N74" s="162"/>
      <c r="O74" s="5"/>
      <c r="P74" s="20"/>
      <c r="Q74" s="163"/>
      <c r="R74" s="16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160"/>
      <c r="BO74" s="5"/>
    </row>
    <row r="75" spans="1:67" ht="12.75">
      <c r="A75" s="5"/>
      <c r="B75" s="160"/>
      <c r="C75" s="167"/>
      <c r="D75" s="166"/>
      <c r="E75" s="5"/>
      <c r="F75" s="5"/>
      <c r="G75" s="5"/>
      <c r="H75" s="5"/>
      <c r="I75" s="66"/>
      <c r="J75" s="66"/>
      <c r="K75" s="66"/>
      <c r="L75" s="161"/>
      <c r="M75" s="66"/>
      <c r="N75" s="162"/>
      <c r="O75" s="5"/>
      <c r="P75" s="20"/>
      <c r="Q75" s="163"/>
      <c r="R75" s="16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160"/>
      <c r="BO75" s="5"/>
    </row>
    <row r="76" spans="1:67" ht="12.75">
      <c r="A76" s="5"/>
      <c r="B76" s="160"/>
      <c r="C76" s="167"/>
      <c r="D76" s="166"/>
      <c r="E76" s="5"/>
      <c r="F76" s="5"/>
      <c r="G76" s="5"/>
      <c r="H76" s="5"/>
      <c r="I76" s="66"/>
      <c r="J76" s="66"/>
      <c r="K76" s="66"/>
      <c r="L76" s="161"/>
      <c r="M76" s="66"/>
      <c r="N76" s="162"/>
      <c r="O76" s="5"/>
      <c r="P76" s="20"/>
      <c r="Q76" s="163"/>
      <c r="R76" s="16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160"/>
      <c r="BO76" s="5"/>
    </row>
    <row r="77" spans="1:67" ht="12.75">
      <c r="A77" s="5"/>
      <c r="B77" s="160"/>
      <c r="C77" s="167"/>
      <c r="D77" s="166"/>
      <c r="E77" s="5"/>
      <c r="F77" s="5"/>
      <c r="G77" s="5"/>
      <c r="H77" s="5"/>
      <c r="I77" s="66"/>
      <c r="J77" s="66"/>
      <c r="K77" s="66"/>
      <c r="L77" s="161"/>
      <c r="M77" s="66"/>
      <c r="N77" s="162"/>
      <c r="O77" s="5"/>
      <c r="P77" s="20"/>
      <c r="Q77" s="163"/>
      <c r="R77" s="163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160"/>
      <c r="BO77" s="5"/>
    </row>
    <row r="78" spans="1:67" ht="12.75">
      <c r="A78" s="5"/>
      <c r="B78" s="160"/>
      <c r="C78" s="167"/>
      <c r="D78" s="166"/>
      <c r="E78" s="5"/>
      <c r="F78" s="5"/>
      <c r="G78" s="5"/>
      <c r="H78" s="5"/>
      <c r="I78" s="66"/>
      <c r="J78" s="66"/>
      <c r="K78" s="66"/>
      <c r="L78" s="161"/>
      <c r="M78" s="66"/>
      <c r="N78" s="162"/>
      <c r="O78" s="5"/>
      <c r="P78" s="20"/>
      <c r="Q78" s="163"/>
      <c r="R78" s="16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160"/>
      <c r="BO78" s="5"/>
    </row>
    <row r="79" spans="1:67" ht="12.75">
      <c r="A79" s="5"/>
      <c r="B79" s="160"/>
      <c r="C79" s="167"/>
      <c r="D79" s="166"/>
      <c r="E79" s="5"/>
      <c r="F79" s="5"/>
      <c r="G79" s="5"/>
      <c r="H79" s="5"/>
      <c r="I79" s="66"/>
      <c r="J79" s="66"/>
      <c r="K79" s="66"/>
      <c r="L79" s="161"/>
      <c r="M79" s="66"/>
      <c r="N79" s="162"/>
      <c r="O79" s="5"/>
      <c r="P79" s="20"/>
      <c r="Q79" s="163"/>
      <c r="R79" s="163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160"/>
      <c r="BO79" s="5"/>
    </row>
    <row r="80" spans="1:67" ht="12.75">
      <c r="A80" s="5"/>
      <c r="B80" s="160"/>
      <c r="C80" s="167"/>
      <c r="D80" s="166"/>
      <c r="E80" s="5"/>
      <c r="F80" s="5"/>
      <c r="G80" s="5"/>
      <c r="H80" s="5"/>
      <c r="I80" s="66"/>
      <c r="J80" s="66"/>
      <c r="K80" s="66"/>
      <c r="L80" s="161"/>
      <c r="M80" s="66"/>
      <c r="N80" s="162"/>
      <c r="O80" s="5"/>
      <c r="P80" s="20"/>
      <c r="Q80" s="163"/>
      <c r="R80" s="163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160"/>
      <c r="BO80" s="5"/>
    </row>
    <row r="81" spans="1:67" ht="12.75">
      <c r="A81" s="5"/>
      <c r="B81" s="160"/>
      <c r="C81" s="167"/>
      <c r="D81" s="166"/>
      <c r="E81" s="5"/>
      <c r="F81" s="5"/>
      <c r="G81" s="5"/>
      <c r="H81" s="5"/>
      <c r="I81" s="66"/>
      <c r="J81" s="66"/>
      <c r="K81" s="66"/>
      <c r="L81" s="161"/>
      <c r="M81" s="66"/>
      <c r="N81" s="162"/>
      <c r="O81" s="5"/>
      <c r="P81" s="20"/>
      <c r="Q81" s="163"/>
      <c r="R81" s="163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160"/>
      <c r="BO81" s="5"/>
    </row>
    <row r="82" spans="1:67" ht="12.75">
      <c r="A82" s="5"/>
      <c r="B82" s="160"/>
      <c r="C82" s="167"/>
      <c r="D82" s="166"/>
      <c r="E82" s="5"/>
      <c r="F82" s="5"/>
      <c r="G82" s="5"/>
      <c r="H82" s="5"/>
      <c r="I82" s="66"/>
      <c r="J82" s="66"/>
      <c r="K82" s="66"/>
      <c r="L82" s="161"/>
      <c r="M82" s="66"/>
      <c r="N82" s="162"/>
      <c r="O82" s="5"/>
      <c r="P82" s="20"/>
      <c r="Q82" s="163"/>
      <c r="R82" s="163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160"/>
      <c r="BO82" s="5"/>
    </row>
    <row r="83" spans="1:67" ht="12.75">
      <c r="A83" s="5"/>
      <c r="B83" s="160"/>
      <c r="C83" s="167"/>
      <c r="D83" s="166"/>
      <c r="E83" s="5"/>
      <c r="F83" s="5"/>
      <c r="G83" s="5"/>
      <c r="H83" s="5"/>
      <c r="I83" s="66"/>
      <c r="J83" s="66"/>
      <c r="K83" s="66"/>
      <c r="L83" s="161"/>
      <c r="M83" s="66"/>
      <c r="N83" s="162"/>
      <c r="O83" s="5"/>
      <c r="P83" s="20"/>
      <c r="Q83" s="163"/>
      <c r="R83" s="163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160"/>
      <c r="BO83" s="5"/>
    </row>
    <row r="84" spans="1:67" ht="12.75">
      <c r="A84" s="5"/>
      <c r="B84" s="160"/>
      <c r="C84" s="167"/>
      <c r="D84" s="5"/>
      <c r="E84" s="5"/>
      <c r="F84" s="66"/>
      <c r="G84" s="5"/>
      <c r="H84" s="5"/>
      <c r="I84" s="66"/>
      <c r="J84" s="66"/>
      <c r="K84" s="66"/>
      <c r="L84" s="161"/>
      <c r="M84" s="66"/>
      <c r="N84" s="162"/>
      <c r="O84" s="5"/>
      <c r="P84" s="20"/>
      <c r="Q84" s="163"/>
      <c r="R84" s="163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160"/>
      <c r="BO84" s="5"/>
    </row>
    <row r="85" spans="1:67" ht="12.75">
      <c r="A85" s="5"/>
      <c r="B85" s="160"/>
      <c r="C85" s="5"/>
      <c r="D85" s="5"/>
      <c r="E85" s="5"/>
      <c r="F85" s="66"/>
      <c r="G85" s="5"/>
      <c r="H85" s="5"/>
      <c r="I85" s="66"/>
      <c r="J85" s="66"/>
      <c r="K85" s="66"/>
      <c r="L85" s="161"/>
      <c r="M85" s="66"/>
      <c r="N85" s="162"/>
      <c r="O85" s="5"/>
      <c r="P85" s="20"/>
      <c r="Q85" s="163"/>
      <c r="R85" s="163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160"/>
      <c r="BO85" s="5"/>
    </row>
    <row r="86" spans="1:67" ht="12.75">
      <c r="A86" s="5"/>
      <c r="B86" s="160"/>
      <c r="C86" s="5"/>
      <c r="D86" s="5"/>
      <c r="E86" s="5"/>
      <c r="F86" s="66"/>
      <c r="G86" s="5"/>
      <c r="H86" s="5"/>
      <c r="I86" s="66"/>
      <c r="J86" s="66"/>
      <c r="K86" s="66"/>
      <c r="L86" s="161"/>
      <c r="M86" s="66"/>
      <c r="N86" s="162"/>
      <c r="O86" s="5"/>
      <c r="P86" s="20"/>
      <c r="Q86" s="163"/>
      <c r="R86" s="163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160"/>
      <c r="BO86" s="5"/>
    </row>
    <row r="87" spans="1:67" ht="12.75">
      <c r="A87" s="5"/>
      <c r="B87" s="160"/>
      <c r="C87" s="5"/>
      <c r="D87" s="5"/>
      <c r="E87" s="5"/>
      <c r="F87" s="66"/>
      <c r="G87" s="5"/>
      <c r="H87" s="5"/>
      <c r="I87" s="66"/>
      <c r="J87" s="66"/>
      <c r="K87" s="66"/>
      <c r="L87" s="161"/>
      <c r="M87" s="66"/>
      <c r="N87" s="162"/>
      <c r="O87" s="5"/>
      <c r="P87" s="20"/>
      <c r="Q87" s="163"/>
      <c r="R87" s="163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160"/>
      <c r="BO87" s="5"/>
    </row>
    <row r="88" spans="1:67" ht="12.75">
      <c r="A88" s="5"/>
      <c r="B88" s="160"/>
      <c r="C88" s="5"/>
      <c r="D88" s="5"/>
      <c r="E88" s="5"/>
      <c r="F88" s="66"/>
      <c r="G88" s="5"/>
      <c r="H88" s="5"/>
      <c r="I88" s="66"/>
      <c r="J88" s="66"/>
      <c r="K88" s="66"/>
      <c r="L88" s="161"/>
      <c r="M88" s="66"/>
      <c r="N88" s="162"/>
      <c r="O88" s="5"/>
      <c r="P88" s="20"/>
      <c r="Q88" s="163"/>
      <c r="R88" s="163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160"/>
      <c r="BO88" s="5"/>
    </row>
    <row r="89" spans="1:67" ht="12.75">
      <c r="A89" s="5"/>
      <c r="B89" s="160"/>
      <c r="C89" s="5"/>
      <c r="D89" s="5"/>
      <c r="E89" s="5"/>
      <c r="F89" s="66"/>
      <c r="G89" s="5"/>
      <c r="H89" s="5"/>
      <c r="I89" s="66"/>
      <c r="J89" s="66"/>
      <c r="K89" s="66"/>
      <c r="L89" s="161"/>
      <c r="M89" s="66"/>
      <c r="N89" s="162"/>
      <c r="O89" s="5"/>
      <c r="P89" s="20"/>
      <c r="Q89" s="163"/>
      <c r="R89" s="163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160"/>
      <c r="BO89" s="5"/>
    </row>
    <row r="90" spans="1:67" ht="12.75">
      <c r="A90" s="5"/>
      <c r="B90" s="160"/>
      <c r="C90" s="5"/>
      <c r="D90" s="5"/>
      <c r="E90" s="5"/>
      <c r="F90" s="66"/>
      <c r="G90" s="5"/>
      <c r="H90" s="5"/>
      <c r="I90" s="66"/>
      <c r="J90" s="66"/>
      <c r="K90" s="66"/>
      <c r="L90" s="161"/>
      <c r="M90" s="66"/>
      <c r="N90" s="162"/>
      <c r="O90" s="5"/>
      <c r="P90" s="20"/>
      <c r="Q90" s="163"/>
      <c r="R90" s="163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160"/>
      <c r="BO90" s="5"/>
    </row>
    <row r="91" spans="1:67" ht="12.75">
      <c r="A91" s="5"/>
      <c r="B91" s="160"/>
      <c r="C91" s="5"/>
      <c r="D91" s="5"/>
      <c r="E91" s="5"/>
      <c r="F91" s="66"/>
      <c r="G91" s="5"/>
      <c r="H91" s="5"/>
      <c r="I91" s="66"/>
      <c r="J91" s="66"/>
      <c r="K91" s="66"/>
      <c r="L91" s="161"/>
      <c r="M91" s="66"/>
      <c r="N91" s="162"/>
      <c r="O91" s="5"/>
      <c r="P91" s="20"/>
      <c r="Q91" s="163"/>
      <c r="R91" s="163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160"/>
      <c r="BO91" s="5"/>
    </row>
    <row r="92" spans="1:67" ht="12.75">
      <c r="A92" s="5"/>
      <c r="B92" s="160"/>
      <c r="C92" s="5"/>
      <c r="D92" s="5"/>
      <c r="E92" s="5"/>
      <c r="F92" s="5"/>
      <c r="G92" s="5"/>
      <c r="H92" s="5"/>
      <c r="I92" s="66"/>
      <c r="J92" s="66"/>
      <c r="K92" s="66"/>
      <c r="L92" s="161"/>
      <c r="M92" s="66"/>
      <c r="N92" s="162"/>
      <c r="O92" s="5"/>
      <c r="P92" s="20"/>
      <c r="Q92" s="163"/>
      <c r="R92" s="163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160"/>
      <c r="BO92" s="5"/>
    </row>
    <row r="93" spans="1:67" ht="12.75">
      <c r="A93" s="5"/>
      <c r="B93" s="160"/>
      <c r="C93" s="5"/>
      <c r="D93" s="5"/>
      <c r="E93" s="5"/>
      <c r="F93" s="5"/>
      <c r="G93" s="5"/>
      <c r="H93" s="5"/>
      <c r="I93" s="66"/>
      <c r="J93" s="66"/>
      <c r="K93" s="66"/>
      <c r="L93" s="161"/>
      <c r="M93" s="66"/>
      <c r="N93" s="162"/>
      <c r="O93" s="5"/>
      <c r="P93" s="20"/>
      <c r="Q93" s="163"/>
      <c r="R93" s="163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160"/>
      <c r="BO93" s="5"/>
    </row>
    <row r="94" spans="1:67" ht="12.75">
      <c r="A94" s="5"/>
      <c r="B94" s="160"/>
      <c r="C94" s="5"/>
      <c r="D94" s="5"/>
      <c r="E94" s="5"/>
      <c r="F94" s="5"/>
      <c r="G94" s="5"/>
      <c r="H94" s="5"/>
      <c r="I94" s="66"/>
      <c r="J94" s="66"/>
      <c r="K94" s="66"/>
      <c r="L94" s="161"/>
      <c r="M94" s="66"/>
      <c r="N94" s="162"/>
      <c r="O94" s="5"/>
      <c r="P94" s="20"/>
      <c r="Q94" s="163"/>
      <c r="R94" s="163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160"/>
      <c r="BO94" s="5"/>
    </row>
    <row r="95" spans="1:67" ht="12.75">
      <c r="A95" s="5"/>
      <c r="B95" s="160"/>
      <c r="C95" s="5"/>
      <c r="D95" s="5"/>
      <c r="E95" s="5"/>
      <c r="F95" s="5"/>
      <c r="G95" s="5"/>
      <c r="H95" s="5"/>
      <c r="I95" s="66"/>
      <c r="J95" s="66"/>
      <c r="K95" s="66"/>
      <c r="L95" s="161"/>
      <c r="M95" s="66"/>
      <c r="N95" s="162"/>
      <c r="O95" s="5"/>
      <c r="P95" s="20"/>
      <c r="Q95" s="163"/>
      <c r="R95" s="163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160"/>
      <c r="BO95" s="5"/>
    </row>
    <row r="96" spans="1:67" ht="12.75">
      <c r="A96" s="5"/>
      <c r="B96" s="160"/>
      <c r="C96" s="5"/>
      <c r="D96" s="5"/>
      <c r="E96" s="5"/>
      <c r="F96" s="5"/>
      <c r="G96" s="5"/>
      <c r="H96" s="5"/>
      <c r="I96" s="66"/>
      <c r="J96" s="66"/>
      <c r="K96" s="66"/>
      <c r="L96" s="161"/>
      <c r="M96" s="66"/>
      <c r="N96" s="162"/>
      <c r="O96" s="5"/>
      <c r="P96" s="20"/>
      <c r="Q96" s="163"/>
      <c r="R96" s="163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160"/>
      <c r="BO96" s="5"/>
    </row>
    <row r="97" spans="1:67" ht="12.75">
      <c r="A97" s="5"/>
      <c r="B97" s="160"/>
      <c r="C97" s="5"/>
      <c r="D97" s="5"/>
      <c r="E97" s="5"/>
      <c r="F97" s="5"/>
      <c r="G97" s="5"/>
      <c r="H97" s="5"/>
      <c r="I97" s="66"/>
      <c r="J97" s="66"/>
      <c r="K97" s="66"/>
      <c r="L97" s="161"/>
      <c r="M97" s="66"/>
      <c r="N97" s="162"/>
      <c r="O97" s="5"/>
      <c r="P97" s="20"/>
      <c r="Q97" s="163"/>
      <c r="R97" s="163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160"/>
      <c r="BO97" s="5"/>
    </row>
    <row r="98" spans="1:67" ht="12.75">
      <c r="A98" s="5"/>
      <c r="B98" s="160"/>
      <c r="C98" s="5"/>
      <c r="D98" s="5"/>
      <c r="E98" s="5"/>
      <c r="F98" s="5"/>
      <c r="G98" s="5"/>
      <c r="H98" s="5"/>
      <c r="I98" s="66"/>
      <c r="J98" s="66"/>
      <c r="K98" s="66"/>
      <c r="L98" s="161"/>
      <c r="M98" s="66"/>
      <c r="N98" s="162"/>
      <c r="O98" s="5"/>
      <c r="P98" s="20"/>
      <c r="Q98" s="163"/>
      <c r="R98" s="163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160"/>
      <c r="BO98" s="5"/>
    </row>
    <row r="99" spans="1:67" ht="12.75">
      <c r="A99" s="5"/>
      <c r="B99" s="160"/>
      <c r="C99" s="5"/>
      <c r="D99" s="5"/>
      <c r="E99" s="5"/>
      <c r="F99" s="5"/>
      <c r="G99" s="5"/>
      <c r="H99" s="5"/>
      <c r="I99" s="66"/>
      <c r="J99" s="66"/>
      <c r="K99" s="66"/>
      <c r="L99" s="161"/>
      <c r="M99" s="66"/>
      <c r="N99" s="162"/>
      <c r="O99" s="5"/>
      <c r="P99" s="20"/>
      <c r="Q99" s="163"/>
      <c r="R99" s="163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160"/>
      <c r="BO99" s="5"/>
    </row>
    <row r="100" spans="1:67" ht="12.75">
      <c r="A100" s="5"/>
      <c r="B100" s="160"/>
      <c r="C100" s="5"/>
      <c r="D100" s="5"/>
      <c r="E100" s="5"/>
      <c r="F100" s="5"/>
      <c r="G100" s="5"/>
      <c r="H100" s="5"/>
      <c r="I100" s="66"/>
      <c r="J100" s="66"/>
      <c r="K100" s="66"/>
      <c r="L100" s="161"/>
      <c r="M100" s="66"/>
      <c r="N100" s="162"/>
      <c r="O100" s="5"/>
      <c r="P100" s="20"/>
      <c r="Q100" s="163"/>
      <c r="R100" s="163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160"/>
      <c r="BO100" s="5"/>
    </row>
    <row r="101" spans="1:67" ht="12.75">
      <c r="A101" s="5"/>
      <c r="B101" s="160"/>
      <c r="C101" s="5"/>
      <c r="D101" s="5"/>
      <c r="E101" s="5"/>
      <c r="F101" s="5"/>
      <c r="G101" s="5"/>
      <c r="H101" s="5"/>
      <c r="I101" s="66"/>
      <c r="J101" s="66"/>
      <c r="K101" s="66"/>
      <c r="L101" s="161"/>
      <c r="M101" s="66"/>
      <c r="N101" s="162"/>
      <c r="O101" s="5"/>
      <c r="P101" s="20"/>
      <c r="Q101" s="163"/>
      <c r="R101" s="163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160"/>
      <c r="BO101" s="5"/>
    </row>
    <row r="102" spans="1:67" ht="12.75">
      <c r="A102" s="5"/>
      <c r="B102" s="160"/>
      <c r="C102" s="5"/>
      <c r="D102" s="5"/>
      <c r="E102" s="5"/>
      <c r="F102" s="5"/>
      <c r="G102" s="5"/>
      <c r="H102" s="5"/>
      <c r="I102" s="66"/>
      <c r="J102" s="66"/>
      <c r="K102" s="66"/>
      <c r="L102" s="161"/>
      <c r="M102" s="66"/>
      <c r="N102" s="162"/>
      <c r="O102" s="5"/>
      <c r="P102" s="20"/>
      <c r="Q102" s="163"/>
      <c r="R102" s="163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160"/>
      <c r="BO102" s="5"/>
    </row>
    <row r="103" spans="1:67" ht="12.75">
      <c r="A103" s="5"/>
      <c r="B103" s="160"/>
      <c r="C103" s="5"/>
      <c r="D103" s="5"/>
      <c r="E103" s="5"/>
      <c r="F103" s="5"/>
      <c r="G103" s="5"/>
      <c r="H103" s="5"/>
      <c r="I103" s="66"/>
      <c r="J103" s="66"/>
      <c r="K103" s="66"/>
      <c r="L103" s="161"/>
      <c r="M103" s="66"/>
      <c r="N103" s="162"/>
      <c r="O103" s="5"/>
      <c r="P103" s="20"/>
      <c r="Q103" s="163"/>
      <c r="R103" s="163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160"/>
      <c r="BO103" s="5"/>
    </row>
    <row r="104" spans="1:67" ht="12.75">
      <c r="A104" s="5"/>
      <c r="B104" s="160"/>
      <c r="C104" s="5"/>
      <c r="D104" s="5"/>
      <c r="E104" s="5"/>
      <c r="F104" s="5"/>
      <c r="G104" s="5"/>
      <c r="H104" s="5"/>
      <c r="I104" s="66"/>
      <c r="J104" s="66"/>
      <c r="K104" s="66"/>
      <c r="L104" s="161"/>
      <c r="M104" s="66"/>
      <c r="N104" s="162"/>
      <c r="O104" s="5"/>
      <c r="P104" s="20"/>
      <c r="Q104" s="163"/>
      <c r="R104" s="163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160"/>
      <c r="BO104" s="5"/>
    </row>
    <row r="105" spans="1:67" ht="12.75">
      <c r="A105" s="5"/>
      <c r="B105" s="160"/>
      <c r="C105" s="5"/>
      <c r="D105" s="5"/>
      <c r="E105" s="5"/>
      <c r="F105" s="5"/>
      <c r="G105" s="5"/>
      <c r="H105" s="5"/>
      <c r="I105" s="66"/>
      <c r="J105" s="66"/>
      <c r="K105" s="66"/>
      <c r="L105" s="161"/>
      <c r="M105" s="66"/>
      <c r="N105" s="162"/>
      <c r="O105" s="5"/>
      <c r="P105" s="20"/>
      <c r="Q105" s="163"/>
      <c r="R105" s="163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160"/>
      <c r="BO105" s="5"/>
    </row>
    <row r="106" spans="1:67" ht="12.75">
      <c r="A106" s="5"/>
      <c r="B106" s="160"/>
      <c r="C106" s="5"/>
      <c r="D106" s="5"/>
      <c r="E106" s="5"/>
      <c r="F106" s="5"/>
      <c r="G106" s="5"/>
      <c r="H106" s="5"/>
      <c r="I106" s="66"/>
      <c r="J106" s="66"/>
      <c r="K106" s="66"/>
      <c r="L106" s="161"/>
      <c r="M106" s="66"/>
      <c r="N106" s="162"/>
      <c r="O106" s="5"/>
      <c r="P106" s="20"/>
      <c r="Q106" s="163"/>
      <c r="R106" s="163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160"/>
      <c r="BO106" s="5"/>
    </row>
    <row r="107" spans="1:67" ht="12.75">
      <c r="A107" s="5"/>
      <c r="B107" s="160"/>
      <c r="C107" s="5"/>
      <c r="D107" s="5"/>
      <c r="E107" s="5"/>
      <c r="F107" s="5"/>
      <c r="G107" s="5"/>
      <c r="H107" s="5"/>
      <c r="I107" s="66"/>
      <c r="J107" s="66"/>
      <c r="K107" s="66"/>
      <c r="L107" s="161"/>
      <c r="M107" s="66"/>
      <c r="N107" s="162"/>
      <c r="O107" s="5"/>
      <c r="P107" s="20"/>
      <c r="Q107" s="163"/>
      <c r="R107" s="163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160"/>
      <c r="BO107" s="5"/>
    </row>
    <row r="108" spans="1:67" ht="12.75">
      <c r="A108" s="5"/>
      <c r="B108" s="160"/>
      <c r="C108" s="5"/>
      <c r="D108" s="5"/>
      <c r="E108" s="5"/>
      <c r="F108" s="5"/>
      <c r="G108" s="5"/>
      <c r="H108" s="5"/>
      <c r="I108" s="66"/>
      <c r="J108" s="66"/>
      <c r="K108" s="66"/>
      <c r="L108" s="161"/>
      <c r="M108" s="66"/>
      <c r="N108" s="162"/>
      <c r="O108" s="5"/>
      <c r="P108" s="20"/>
      <c r="Q108" s="163"/>
      <c r="R108" s="163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160"/>
      <c r="BO108" s="5"/>
    </row>
    <row r="109" spans="1:67" ht="12.75">
      <c r="A109" s="5"/>
      <c r="B109" s="160"/>
      <c r="C109" s="5"/>
      <c r="D109" s="5"/>
      <c r="E109" s="5"/>
      <c r="F109" s="5"/>
      <c r="G109" s="5"/>
      <c r="H109" s="5"/>
      <c r="I109" s="66"/>
      <c r="J109" s="66"/>
      <c r="K109" s="66"/>
      <c r="L109" s="161"/>
      <c r="M109" s="66"/>
      <c r="N109" s="162"/>
      <c r="O109" s="5"/>
      <c r="P109" s="20"/>
      <c r="Q109" s="163"/>
      <c r="R109" s="163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160"/>
      <c r="BO109" s="5"/>
    </row>
    <row r="110" spans="1:67" ht="12.75">
      <c r="A110" s="5"/>
      <c r="B110" s="160"/>
      <c r="C110" s="5"/>
      <c r="D110" s="5"/>
      <c r="E110" s="5"/>
      <c r="F110" s="5"/>
      <c r="G110" s="5"/>
      <c r="H110" s="5"/>
      <c r="I110" s="66"/>
      <c r="J110" s="66"/>
      <c r="K110" s="66"/>
      <c r="L110" s="161"/>
      <c r="M110" s="66"/>
      <c r="N110" s="162"/>
      <c r="O110" s="5"/>
      <c r="P110" s="20"/>
      <c r="Q110" s="163"/>
      <c r="R110" s="163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160"/>
      <c r="BO110" s="5"/>
    </row>
    <row r="111" spans="1:67" ht="12.75">
      <c r="A111" s="5"/>
      <c r="B111" s="160"/>
      <c r="C111" s="5"/>
      <c r="D111" s="5"/>
      <c r="E111" s="5"/>
      <c r="F111" s="5"/>
      <c r="G111" s="5"/>
      <c r="H111" s="5"/>
      <c r="I111" s="66"/>
      <c r="J111" s="66"/>
      <c r="K111" s="66"/>
      <c r="L111" s="161"/>
      <c r="M111" s="66"/>
      <c r="N111" s="162"/>
      <c r="O111" s="5"/>
      <c r="P111" s="20"/>
      <c r="Q111" s="163"/>
      <c r="R111" s="163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160"/>
      <c r="BO111" s="5"/>
    </row>
    <row r="112" spans="1:67" ht="12.75">
      <c r="A112" s="5"/>
      <c r="B112" s="160"/>
      <c r="C112" s="5"/>
      <c r="D112" s="5"/>
      <c r="E112" s="5"/>
      <c r="F112" s="5"/>
      <c r="G112" s="5"/>
      <c r="H112" s="5"/>
      <c r="I112" s="66"/>
      <c r="J112" s="66"/>
      <c r="K112" s="66"/>
      <c r="L112" s="161"/>
      <c r="M112" s="66"/>
      <c r="N112" s="162"/>
      <c r="O112" s="5"/>
      <c r="P112" s="20"/>
      <c r="Q112" s="163"/>
      <c r="R112" s="163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160"/>
      <c r="BO112" s="5"/>
    </row>
    <row r="113" spans="1:67" ht="12.75">
      <c r="A113" s="5"/>
      <c r="B113" s="160"/>
      <c r="C113" s="5"/>
      <c r="D113" s="5"/>
      <c r="E113" s="5"/>
      <c r="F113" s="5"/>
      <c r="G113" s="5"/>
      <c r="H113" s="5"/>
      <c r="I113" s="66"/>
      <c r="J113" s="66"/>
      <c r="K113" s="66"/>
      <c r="L113" s="161"/>
      <c r="M113" s="66"/>
      <c r="N113" s="162"/>
      <c r="O113" s="5"/>
      <c r="P113" s="20"/>
      <c r="Q113" s="163"/>
      <c r="R113" s="163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160"/>
      <c r="BO113" s="5"/>
    </row>
    <row r="114" spans="1:67" ht="12.75">
      <c r="A114" s="5"/>
      <c r="B114" s="160"/>
      <c r="C114" s="5"/>
      <c r="D114" s="5"/>
      <c r="E114" s="5"/>
      <c r="F114" s="5"/>
      <c r="G114" s="5"/>
      <c r="H114" s="5"/>
      <c r="I114" s="66"/>
      <c r="J114" s="66"/>
      <c r="K114" s="66"/>
      <c r="L114" s="161"/>
      <c r="M114" s="66"/>
      <c r="N114" s="162"/>
      <c r="O114" s="5"/>
      <c r="P114" s="20"/>
      <c r="Q114" s="163"/>
      <c r="R114" s="163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160"/>
      <c r="BO114" s="5"/>
    </row>
    <row r="115" spans="1:67" ht="12.75">
      <c r="A115" s="5"/>
      <c r="B115" s="160"/>
      <c r="C115" s="5"/>
      <c r="D115" s="5"/>
      <c r="E115" s="5"/>
      <c r="F115" s="5"/>
      <c r="G115" s="5"/>
      <c r="H115" s="5"/>
      <c r="I115" s="66"/>
      <c r="J115" s="66"/>
      <c r="K115" s="66"/>
      <c r="L115" s="161"/>
      <c r="M115" s="66"/>
      <c r="N115" s="162"/>
      <c r="O115" s="5"/>
      <c r="P115" s="20"/>
      <c r="Q115" s="163"/>
      <c r="R115" s="163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160"/>
      <c r="BO115" s="5"/>
    </row>
    <row r="116" spans="1:67" ht="12.75">
      <c r="A116" s="5"/>
      <c r="B116" s="160"/>
      <c r="C116" s="5"/>
      <c r="D116" s="5"/>
      <c r="E116" s="5"/>
      <c r="F116" s="5"/>
      <c r="G116" s="5"/>
      <c r="H116" s="5"/>
      <c r="I116" s="66"/>
      <c r="J116" s="66"/>
      <c r="K116" s="66"/>
      <c r="L116" s="161"/>
      <c r="M116" s="66"/>
      <c r="N116" s="162"/>
      <c r="O116" s="5"/>
      <c r="P116" s="20"/>
      <c r="Q116" s="163"/>
      <c r="R116" s="163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160"/>
      <c r="BO116" s="5"/>
    </row>
    <row r="117" spans="1:67" ht="12.75">
      <c r="A117" s="5"/>
      <c r="B117" s="160"/>
      <c r="C117" s="5"/>
      <c r="D117" s="5"/>
      <c r="E117" s="5"/>
      <c r="F117" s="5"/>
      <c r="G117" s="5"/>
      <c r="H117" s="5"/>
      <c r="I117" s="66"/>
      <c r="J117" s="66"/>
      <c r="K117" s="66"/>
      <c r="L117" s="161"/>
      <c r="M117" s="66"/>
      <c r="N117" s="162"/>
      <c r="O117" s="5"/>
      <c r="P117" s="20"/>
      <c r="Q117" s="163"/>
      <c r="R117" s="163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160"/>
      <c r="BO117" s="5"/>
    </row>
    <row r="118" spans="1:67" ht="12.75">
      <c r="A118" s="5"/>
      <c r="B118" s="160"/>
      <c r="C118" s="5"/>
      <c r="D118" s="5"/>
      <c r="E118" s="5"/>
      <c r="F118" s="5"/>
      <c r="G118" s="5"/>
      <c r="H118" s="5"/>
      <c r="I118" s="66"/>
      <c r="J118" s="66"/>
      <c r="K118" s="66"/>
      <c r="L118" s="161"/>
      <c r="M118" s="66"/>
      <c r="N118" s="162"/>
      <c r="O118" s="5"/>
      <c r="P118" s="20"/>
      <c r="Q118" s="163"/>
      <c r="R118" s="163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160"/>
      <c r="BO118" s="5"/>
    </row>
    <row r="119" spans="1:67" ht="12.75">
      <c r="A119" s="5"/>
      <c r="B119" s="160"/>
      <c r="C119" s="5"/>
      <c r="D119" s="5"/>
      <c r="E119" s="5"/>
      <c r="F119" s="5"/>
      <c r="G119" s="5"/>
      <c r="H119" s="5"/>
      <c r="I119" s="66"/>
      <c r="J119" s="66"/>
      <c r="K119" s="66"/>
      <c r="L119" s="161"/>
      <c r="M119" s="66"/>
      <c r="N119" s="162"/>
      <c r="O119" s="5"/>
      <c r="P119" s="20"/>
      <c r="Q119" s="163"/>
      <c r="R119" s="163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160"/>
      <c r="BO119" s="5"/>
    </row>
    <row r="120" spans="1:67" ht="12.75">
      <c r="A120" s="5"/>
      <c r="B120" s="160"/>
      <c r="C120" s="5"/>
      <c r="D120" s="5"/>
      <c r="E120" s="5"/>
      <c r="F120" s="5"/>
      <c r="G120" s="5"/>
      <c r="H120" s="5"/>
      <c r="I120" s="66"/>
      <c r="J120" s="66"/>
      <c r="K120" s="66"/>
      <c r="L120" s="161"/>
      <c r="M120" s="66"/>
      <c r="N120" s="162"/>
      <c r="O120" s="5"/>
      <c r="P120" s="20"/>
      <c r="Q120" s="163"/>
      <c r="R120" s="163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160"/>
      <c r="BO120" s="5"/>
    </row>
    <row r="121" spans="1:67" ht="12.75">
      <c r="A121" s="5"/>
      <c r="B121" s="160"/>
      <c r="C121" s="5"/>
      <c r="D121" s="5"/>
      <c r="E121" s="5"/>
      <c r="F121" s="5"/>
      <c r="G121" s="5"/>
      <c r="H121" s="5"/>
      <c r="I121" s="66"/>
      <c r="J121" s="66"/>
      <c r="K121" s="66"/>
      <c r="L121" s="161"/>
      <c r="M121" s="66"/>
      <c r="N121" s="162"/>
      <c r="O121" s="5"/>
      <c r="P121" s="20"/>
      <c r="Q121" s="163"/>
      <c r="R121" s="163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160"/>
      <c r="BO121" s="5"/>
    </row>
    <row r="122" spans="1:67" ht="12.75">
      <c r="A122" s="5"/>
      <c r="B122" s="160"/>
      <c r="C122" s="5"/>
      <c r="D122" s="5"/>
      <c r="E122" s="5"/>
      <c r="F122" s="5"/>
      <c r="G122" s="5"/>
      <c r="H122" s="5"/>
      <c r="I122" s="66"/>
      <c r="J122" s="66"/>
      <c r="K122" s="66"/>
      <c r="L122" s="161"/>
      <c r="M122" s="66"/>
      <c r="N122" s="162"/>
      <c r="O122" s="5"/>
      <c r="P122" s="20"/>
      <c r="Q122" s="163"/>
      <c r="R122" s="163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160"/>
      <c r="BO122" s="5"/>
    </row>
    <row r="123" spans="1:67" ht="12.75">
      <c r="A123" s="5"/>
      <c r="B123" s="160"/>
      <c r="C123" s="5"/>
      <c r="D123" s="5"/>
      <c r="E123" s="5"/>
      <c r="F123" s="5"/>
      <c r="G123" s="5"/>
      <c r="H123" s="5"/>
      <c r="I123" s="66"/>
      <c r="J123" s="66"/>
      <c r="K123" s="66"/>
      <c r="L123" s="161"/>
      <c r="M123" s="66"/>
      <c r="N123" s="162"/>
      <c r="O123" s="5"/>
      <c r="P123" s="20"/>
      <c r="Q123" s="163"/>
      <c r="R123" s="163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160"/>
      <c r="BO123" s="5"/>
    </row>
    <row r="124" spans="1:67" ht="12.75">
      <c r="A124" s="5"/>
      <c r="B124" s="160"/>
      <c r="C124" s="5"/>
      <c r="D124" s="5"/>
      <c r="E124" s="5"/>
      <c r="F124" s="5"/>
      <c r="G124" s="5"/>
      <c r="H124" s="5"/>
      <c r="I124" s="66"/>
      <c r="J124" s="66"/>
      <c r="K124" s="66"/>
      <c r="L124" s="161"/>
      <c r="M124" s="66"/>
      <c r="N124" s="162"/>
      <c r="O124" s="5"/>
      <c r="P124" s="20"/>
      <c r="Q124" s="163"/>
      <c r="R124" s="163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160"/>
      <c r="BO124" s="5"/>
    </row>
    <row r="125" spans="1:67" ht="12.75">
      <c r="A125" s="5"/>
      <c r="B125" s="160"/>
      <c r="C125" s="5"/>
      <c r="D125" s="5"/>
      <c r="E125" s="5"/>
      <c r="F125" s="5"/>
      <c r="G125" s="5"/>
      <c r="H125" s="5"/>
      <c r="I125" s="66"/>
      <c r="J125" s="66"/>
      <c r="K125" s="66"/>
      <c r="L125" s="161"/>
      <c r="M125" s="66"/>
      <c r="N125" s="162"/>
      <c r="O125" s="5"/>
      <c r="P125" s="20"/>
      <c r="Q125" s="163"/>
      <c r="R125" s="163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160"/>
      <c r="BO125" s="5"/>
    </row>
    <row r="126" spans="1:67" ht="12.75">
      <c r="A126" s="5"/>
      <c r="B126" s="160"/>
      <c r="C126" s="5"/>
      <c r="D126" s="5"/>
      <c r="E126" s="5"/>
      <c r="F126" s="5"/>
      <c r="G126" s="5"/>
      <c r="H126" s="5"/>
      <c r="I126" s="66"/>
      <c r="J126" s="66"/>
      <c r="K126" s="66"/>
      <c r="L126" s="161"/>
      <c r="M126" s="66"/>
      <c r="N126" s="162"/>
      <c r="O126" s="5"/>
      <c r="P126" s="20"/>
      <c r="Q126" s="163"/>
      <c r="R126" s="163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160"/>
      <c r="BO126" s="5"/>
    </row>
    <row r="127" spans="1:67" ht="12.75">
      <c r="A127" s="5"/>
      <c r="B127" s="160"/>
      <c r="C127" s="5"/>
      <c r="D127" s="5"/>
      <c r="E127" s="5"/>
      <c r="F127" s="5"/>
      <c r="G127" s="5"/>
      <c r="H127" s="5"/>
      <c r="I127" s="66"/>
      <c r="J127" s="66"/>
      <c r="K127" s="66"/>
      <c r="L127" s="161"/>
      <c r="M127" s="66"/>
      <c r="N127" s="162"/>
      <c r="O127" s="5"/>
      <c r="P127" s="20"/>
      <c r="Q127" s="163"/>
      <c r="R127" s="163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160"/>
      <c r="BO127" s="5"/>
    </row>
    <row r="128" spans="1:67" ht="12.75">
      <c r="A128" s="5"/>
      <c r="B128" s="160"/>
      <c r="C128" s="5"/>
      <c r="D128" s="5"/>
      <c r="E128" s="5"/>
      <c r="F128" s="5"/>
      <c r="G128" s="5"/>
      <c r="H128" s="5"/>
      <c r="I128" s="66"/>
      <c r="J128" s="66"/>
      <c r="K128" s="66"/>
      <c r="L128" s="161"/>
      <c r="M128" s="66"/>
      <c r="N128" s="162"/>
      <c r="O128" s="5"/>
      <c r="P128" s="20"/>
      <c r="Q128" s="163"/>
      <c r="R128" s="163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160"/>
      <c r="BO128" s="5"/>
    </row>
    <row r="129" spans="1:67" ht="12.75">
      <c r="A129" s="5"/>
      <c r="B129" s="160"/>
      <c r="C129" s="5"/>
      <c r="D129" s="5"/>
      <c r="E129" s="5"/>
      <c r="F129" s="5"/>
      <c r="G129" s="5"/>
      <c r="H129" s="5"/>
      <c r="I129" s="66"/>
      <c r="J129" s="66"/>
      <c r="K129" s="66"/>
      <c r="L129" s="161"/>
      <c r="M129" s="66"/>
      <c r="N129" s="162"/>
      <c r="O129" s="5"/>
      <c r="P129" s="20"/>
      <c r="Q129" s="163"/>
      <c r="R129" s="163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160"/>
      <c r="BO129" s="5"/>
    </row>
    <row r="130" spans="1:67" ht="12.75">
      <c r="A130" s="5"/>
      <c r="B130" s="160"/>
      <c r="C130" s="5"/>
      <c r="D130" s="5"/>
      <c r="E130" s="5"/>
      <c r="F130" s="5"/>
      <c r="G130" s="5"/>
      <c r="H130" s="5"/>
      <c r="I130" s="66"/>
      <c r="J130" s="66"/>
      <c r="K130" s="66"/>
      <c r="L130" s="161"/>
      <c r="M130" s="66"/>
      <c r="N130" s="162"/>
      <c r="O130" s="5"/>
      <c r="P130" s="20"/>
      <c r="Q130" s="163"/>
      <c r="R130" s="163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160"/>
      <c r="BO130" s="5"/>
    </row>
    <row r="131" spans="1:67" ht="12.75">
      <c r="A131" s="5"/>
      <c r="B131" s="160"/>
      <c r="C131" s="5"/>
      <c r="D131" s="5"/>
      <c r="E131" s="5"/>
      <c r="F131" s="5"/>
      <c r="G131" s="5"/>
      <c r="H131" s="5"/>
      <c r="I131" s="66"/>
      <c r="J131" s="66"/>
      <c r="K131" s="66"/>
      <c r="L131" s="161"/>
      <c r="M131" s="66"/>
      <c r="N131" s="162"/>
      <c r="O131" s="5"/>
      <c r="P131" s="20"/>
      <c r="Q131" s="163"/>
      <c r="R131" s="163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160"/>
      <c r="BO131" s="5"/>
    </row>
    <row r="132" spans="1:67" ht="12.75">
      <c r="A132" s="5"/>
      <c r="B132" s="160"/>
      <c r="C132" s="5"/>
      <c r="D132" s="5"/>
      <c r="E132" s="5"/>
      <c r="F132" s="5"/>
      <c r="G132" s="5"/>
      <c r="H132" s="5"/>
      <c r="I132" s="66"/>
      <c r="J132" s="66"/>
      <c r="K132" s="66"/>
      <c r="L132" s="161"/>
      <c r="M132" s="66"/>
      <c r="N132" s="162"/>
      <c r="O132" s="5"/>
      <c r="P132" s="20"/>
      <c r="Q132" s="163"/>
      <c r="R132" s="163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160"/>
      <c r="BO132" s="5"/>
    </row>
    <row r="133" spans="1:67" ht="12.75">
      <c r="A133" s="5"/>
      <c r="B133" s="160"/>
      <c r="C133" s="5"/>
      <c r="D133" s="5"/>
      <c r="E133" s="5"/>
      <c r="F133" s="5"/>
      <c r="G133" s="5"/>
      <c r="H133" s="5"/>
      <c r="I133" s="66"/>
      <c r="J133" s="66"/>
      <c r="K133" s="66"/>
      <c r="L133" s="161"/>
      <c r="M133" s="66"/>
      <c r="N133" s="162"/>
      <c r="O133" s="5"/>
      <c r="P133" s="20"/>
      <c r="Q133" s="163"/>
      <c r="R133" s="163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160"/>
      <c r="BO133" s="5"/>
    </row>
    <row r="134" spans="1:67" ht="12.75">
      <c r="A134" s="5"/>
      <c r="B134" s="160"/>
      <c r="C134" s="5"/>
      <c r="D134" s="5"/>
      <c r="E134" s="5"/>
      <c r="F134" s="5"/>
      <c r="G134" s="5"/>
      <c r="H134" s="5"/>
      <c r="I134" s="66"/>
      <c r="J134" s="66"/>
      <c r="K134" s="66"/>
      <c r="L134" s="161"/>
      <c r="M134" s="66"/>
      <c r="N134" s="162"/>
      <c r="O134" s="5"/>
      <c r="P134" s="20"/>
      <c r="Q134" s="163"/>
      <c r="R134" s="163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160"/>
      <c r="BO134" s="5"/>
    </row>
    <row r="135" spans="1:67" ht="12.75">
      <c r="A135" s="5"/>
      <c r="B135" s="160"/>
      <c r="C135" s="5"/>
      <c r="D135" s="5"/>
      <c r="E135" s="5"/>
      <c r="F135" s="5"/>
      <c r="G135" s="5"/>
      <c r="H135" s="5"/>
      <c r="I135" s="66"/>
      <c r="J135" s="66"/>
      <c r="K135" s="66"/>
      <c r="L135" s="161"/>
      <c r="M135" s="66"/>
      <c r="N135" s="162"/>
      <c r="O135" s="5"/>
      <c r="P135" s="20"/>
      <c r="Q135" s="163"/>
      <c r="R135" s="163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160"/>
      <c r="BO135" s="5"/>
    </row>
    <row r="136" spans="1:67" ht="12.75">
      <c r="A136" s="5"/>
      <c r="B136" s="160"/>
      <c r="C136" s="5"/>
      <c r="D136" s="5"/>
      <c r="E136" s="5"/>
      <c r="F136" s="5"/>
      <c r="G136" s="5"/>
      <c r="H136" s="5"/>
      <c r="I136" s="66"/>
      <c r="J136" s="66"/>
      <c r="K136" s="66"/>
      <c r="L136" s="161"/>
      <c r="M136" s="66"/>
      <c r="N136" s="162"/>
      <c r="O136" s="5"/>
      <c r="P136" s="20"/>
      <c r="Q136" s="163"/>
      <c r="R136" s="163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160"/>
      <c r="BO136" s="5"/>
    </row>
    <row r="137" spans="1:67" ht="12.75">
      <c r="A137" s="5"/>
      <c r="B137" s="160"/>
      <c r="C137" s="5"/>
      <c r="D137" s="5"/>
      <c r="E137" s="5"/>
      <c r="F137" s="5"/>
      <c r="G137" s="5"/>
      <c r="H137" s="5"/>
      <c r="I137" s="66"/>
      <c r="J137" s="66"/>
      <c r="K137" s="66"/>
      <c r="L137" s="161"/>
      <c r="M137" s="66"/>
      <c r="N137" s="162"/>
      <c r="O137" s="5"/>
      <c r="P137" s="20"/>
      <c r="Q137" s="163"/>
      <c r="R137" s="163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160"/>
      <c r="BO137" s="5"/>
    </row>
    <row r="138" spans="1:67" ht="12.75">
      <c r="A138" s="5"/>
      <c r="B138" s="160"/>
      <c r="C138" s="5"/>
      <c r="D138" s="5"/>
      <c r="E138" s="5"/>
      <c r="F138" s="5"/>
      <c r="G138" s="5"/>
      <c r="H138" s="5"/>
      <c r="I138" s="66"/>
      <c r="J138" s="66"/>
      <c r="K138" s="66"/>
      <c r="L138" s="161"/>
      <c r="M138" s="66"/>
      <c r="N138" s="162"/>
      <c r="O138" s="5"/>
      <c r="P138" s="20"/>
      <c r="Q138" s="163"/>
      <c r="R138" s="163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160"/>
      <c r="BO138" s="5"/>
    </row>
    <row r="139" spans="1:67" ht="12.75">
      <c r="A139" s="5"/>
      <c r="B139" s="160"/>
      <c r="C139" s="5"/>
      <c r="D139" s="5"/>
      <c r="E139" s="5"/>
      <c r="F139" s="5"/>
      <c r="G139" s="5"/>
      <c r="H139" s="5"/>
      <c r="I139" s="66"/>
      <c r="J139" s="66"/>
      <c r="K139" s="66"/>
      <c r="L139" s="161"/>
      <c r="M139" s="66"/>
      <c r="N139" s="162"/>
      <c r="O139" s="5"/>
      <c r="P139" s="20"/>
      <c r="Q139" s="163"/>
      <c r="R139" s="163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160"/>
      <c r="BO139" s="5"/>
    </row>
    <row r="140" spans="1:67" ht="12.75">
      <c r="A140" s="5"/>
      <c r="B140" s="160"/>
      <c r="C140" s="5"/>
      <c r="D140" s="5"/>
      <c r="E140" s="5"/>
      <c r="F140" s="5"/>
      <c r="G140" s="5"/>
      <c r="H140" s="5"/>
      <c r="I140" s="66"/>
      <c r="J140" s="66"/>
      <c r="K140" s="66"/>
      <c r="L140" s="161"/>
      <c r="M140" s="66"/>
      <c r="N140" s="162"/>
      <c r="O140" s="5"/>
      <c r="P140" s="20"/>
      <c r="Q140" s="163"/>
      <c r="R140" s="163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160"/>
      <c r="BO140" s="5"/>
    </row>
    <row r="141" spans="1:67" ht="12.75">
      <c r="A141" s="5"/>
      <c r="B141" s="160"/>
      <c r="C141" s="5"/>
      <c r="D141" s="5"/>
      <c r="E141" s="5"/>
      <c r="F141" s="5"/>
      <c r="G141" s="5"/>
      <c r="H141" s="5"/>
      <c r="I141" s="66"/>
      <c r="J141" s="66"/>
      <c r="K141" s="66"/>
      <c r="L141" s="161"/>
      <c r="M141" s="66"/>
      <c r="N141" s="162"/>
      <c r="O141" s="5"/>
      <c r="P141" s="20"/>
      <c r="Q141" s="163"/>
      <c r="R141" s="163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160"/>
      <c r="BO141" s="5"/>
    </row>
    <row r="142" spans="1:67" ht="12.75">
      <c r="A142" s="5"/>
      <c r="B142" s="160"/>
      <c r="C142" s="5"/>
      <c r="D142" s="5"/>
      <c r="E142" s="5"/>
      <c r="F142" s="5"/>
      <c r="G142" s="5"/>
      <c r="H142" s="5"/>
      <c r="I142" s="66"/>
      <c r="J142" s="66"/>
      <c r="K142" s="66"/>
      <c r="L142" s="161"/>
      <c r="M142" s="66"/>
      <c r="N142" s="162"/>
      <c r="O142" s="5"/>
      <c r="P142" s="20"/>
      <c r="Q142" s="163"/>
      <c r="R142" s="163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160"/>
      <c r="BO142" s="5"/>
    </row>
    <row r="143" spans="1:67" ht="12.75">
      <c r="A143" s="5"/>
      <c r="B143" s="160"/>
      <c r="C143" s="5"/>
      <c r="D143" s="5"/>
      <c r="E143" s="5"/>
      <c r="F143" s="5"/>
      <c r="G143" s="5"/>
      <c r="H143" s="5"/>
      <c r="I143" s="66"/>
      <c r="J143" s="66"/>
      <c r="K143" s="66"/>
      <c r="L143" s="161"/>
      <c r="M143" s="66"/>
      <c r="N143" s="162"/>
      <c r="O143" s="5"/>
      <c r="P143" s="20"/>
      <c r="Q143" s="163"/>
      <c r="R143" s="163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160"/>
      <c r="BO143" s="5"/>
    </row>
    <row r="144" spans="1:67" ht="12.75">
      <c r="A144" s="5"/>
      <c r="B144" s="160"/>
      <c r="C144" s="5"/>
      <c r="D144" s="5"/>
      <c r="E144" s="5"/>
      <c r="F144" s="5"/>
      <c r="G144" s="5"/>
      <c r="H144" s="5"/>
      <c r="I144" s="66"/>
      <c r="J144" s="66"/>
      <c r="K144" s="66"/>
      <c r="L144" s="161"/>
      <c r="M144" s="66"/>
      <c r="N144" s="162"/>
      <c r="O144" s="5"/>
      <c r="P144" s="20"/>
      <c r="Q144" s="163"/>
      <c r="R144" s="163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160"/>
      <c r="BO144" s="5"/>
    </row>
    <row r="145" spans="1:67" ht="12.75">
      <c r="A145" s="5"/>
      <c r="B145" s="160"/>
      <c r="C145" s="5"/>
      <c r="D145" s="5"/>
      <c r="E145" s="5"/>
      <c r="F145" s="5"/>
      <c r="G145" s="5"/>
      <c r="H145" s="5"/>
      <c r="I145" s="66"/>
      <c r="J145" s="66"/>
      <c r="K145" s="66"/>
      <c r="L145" s="161"/>
      <c r="M145" s="66"/>
      <c r="N145" s="162"/>
      <c r="O145" s="5"/>
      <c r="P145" s="20"/>
      <c r="Q145" s="163"/>
      <c r="R145" s="163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160"/>
      <c r="BO145" s="5"/>
    </row>
    <row r="146" spans="1:67" ht="12.75">
      <c r="A146" s="5"/>
      <c r="B146" s="160"/>
      <c r="C146" s="5"/>
      <c r="D146" s="5"/>
      <c r="E146" s="5"/>
      <c r="F146" s="5"/>
      <c r="G146" s="5"/>
      <c r="H146" s="5"/>
      <c r="I146" s="66"/>
      <c r="J146" s="66"/>
      <c r="K146" s="66"/>
      <c r="L146" s="161"/>
      <c r="M146" s="66"/>
      <c r="N146" s="162"/>
      <c r="O146" s="5"/>
      <c r="P146" s="20"/>
      <c r="Q146" s="163"/>
      <c r="R146" s="163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160"/>
      <c r="BO146" s="5"/>
    </row>
    <row r="147" spans="1:67" ht="12.75">
      <c r="A147" s="5"/>
      <c r="B147" s="160"/>
      <c r="C147" s="5"/>
      <c r="D147" s="5"/>
      <c r="E147" s="5"/>
      <c r="F147" s="5"/>
      <c r="G147" s="5"/>
      <c r="H147" s="5"/>
      <c r="I147" s="66"/>
      <c r="J147" s="66"/>
      <c r="K147" s="66"/>
      <c r="L147" s="161"/>
      <c r="M147" s="66"/>
      <c r="N147" s="162"/>
      <c r="O147" s="5"/>
      <c r="P147" s="20"/>
      <c r="Q147" s="163"/>
      <c r="R147" s="163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160"/>
      <c r="BO147" s="5"/>
    </row>
    <row r="148" spans="1:67" ht="12.75">
      <c r="A148" s="5"/>
      <c r="B148" s="160"/>
      <c r="C148" s="5"/>
      <c r="D148" s="5"/>
      <c r="E148" s="5"/>
      <c r="F148" s="5"/>
      <c r="G148" s="5"/>
      <c r="H148" s="5"/>
      <c r="I148" s="66"/>
      <c r="J148" s="66"/>
      <c r="K148" s="66"/>
      <c r="L148" s="161"/>
      <c r="M148" s="66"/>
      <c r="N148" s="162"/>
      <c r="O148" s="5"/>
      <c r="P148" s="20"/>
      <c r="Q148" s="163"/>
      <c r="R148" s="163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160"/>
      <c r="BO148" s="5"/>
    </row>
    <row r="149" spans="1:67" ht="12.75">
      <c r="A149" s="5"/>
      <c r="B149" s="160"/>
      <c r="C149" s="5"/>
      <c r="D149" s="5"/>
      <c r="E149" s="5"/>
      <c r="F149" s="5"/>
      <c r="G149" s="5"/>
      <c r="H149" s="5"/>
      <c r="I149" s="66"/>
      <c r="J149" s="66"/>
      <c r="K149" s="66"/>
      <c r="L149" s="161"/>
      <c r="M149" s="66"/>
      <c r="N149" s="162"/>
      <c r="O149" s="5"/>
      <c r="P149" s="20"/>
      <c r="Q149" s="163"/>
      <c r="R149" s="163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160"/>
      <c r="BO149" s="5"/>
    </row>
    <row r="150" spans="1:67" ht="12.75">
      <c r="A150" s="5"/>
      <c r="B150" s="160"/>
      <c r="C150" s="5"/>
      <c r="D150" s="5"/>
      <c r="E150" s="5"/>
      <c r="F150" s="5"/>
      <c r="G150" s="5"/>
      <c r="H150" s="5"/>
      <c r="I150" s="66"/>
      <c r="J150" s="66"/>
      <c r="K150" s="66"/>
      <c r="L150" s="161"/>
      <c r="M150" s="66"/>
      <c r="N150" s="162"/>
      <c r="O150" s="5"/>
      <c r="P150" s="20"/>
      <c r="Q150" s="163"/>
      <c r="R150" s="163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160"/>
      <c r="BO150" s="5"/>
    </row>
    <row r="151" spans="1:67" ht="12.75">
      <c r="A151" s="5"/>
      <c r="B151" s="160"/>
      <c r="C151" s="5"/>
      <c r="D151" s="5"/>
      <c r="E151" s="5"/>
      <c r="F151" s="5"/>
      <c r="G151" s="5"/>
      <c r="H151" s="5"/>
      <c r="I151" s="66"/>
      <c r="J151" s="66"/>
      <c r="K151" s="66"/>
      <c r="L151" s="161"/>
      <c r="M151" s="66"/>
      <c r="N151" s="162"/>
      <c r="O151" s="5"/>
      <c r="P151" s="20"/>
      <c r="Q151" s="163"/>
      <c r="R151" s="163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160"/>
      <c r="BO151" s="5"/>
    </row>
    <row r="152" spans="1:67" ht="12.75">
      <c r="A152" s="5"/>
      <c r="B152" s="160"/>
      <c r="C152" s="5"/>
      <c r="D152" s="5"/>
      <c r="E152" s="5"/>
      <c r="F152" s="5"/>
      <c r="G152" s="5"/>
      <c r="H152" s="5"/>
      <c r="I152" s="66"/>
      <c r="J152" s="66"/>
      <c r="K152" s="66"/>
      <c r="L152" s="161"/>
      <c r="M152" s="66"/>
      <c r="N152" s="162"/>
      <c r="O152" s="5"/>
      <c r="P152" s="20"/>
      <c r="Q152" s="163"/>
      <c r="R152" s="163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160"/>
      <c r="BO152" s="5"/>
    </row>
    <row r="153" spans="1:67" ht="12.75">
      <c r="A153" s="5"/>
      <c r="B153" s="160"/>
      <c r="C153" s="5"/>
      <c r="D153" s="5"/>
      <c r="E153" s="5"/>
      <c r="F153" s="5"/>
      <c r="G153" s="5"/>
      <c r="H153" s="5"/>
      <c r="I153" s="66"/>
      <c r="J153" s="66"/>
      <c r="K153" s="66"/>
      <c r="L153" s="161"/>
      <c r="M153" s="66"/>
      <c r="N153" s="162"/>
      <c r="O153" s="5"/>
      <c r="P153" s="20"/>
      <c r="Q153" s="163"/>
      <c r="R153" s="163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160"/>
      <c r="BO153" s="5"/>
    </row>
    <row r="154" spans="1:67" ht="12.75">
      <c r="A154" s="5"/>
      <c r="B154" s="160"/>
      <c r="C154" s="5"/>
      <c r="D154" s="5"/>
      <c r="E154" s="5"/>
      <c r="F154" s="5"/>
      <c r="G154" s="5"/>
      <c r="H154" s="5"/>
      <c r="I154" s="66"/>
      <c r="J154" s="66"/>
      <c r="K154" s="66"/>
      <c r="L154" s="161"/>
      <c r="M154" s="66"/>
      <c r="N154" s="162"/>
      <c r="O154" s="5"/>
      <c r="P154" s="20"/>
      <c r="Q154" s="163"/>
      <c r="R154" s="163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160"/>
      <c r="BO154" s="5"/>
    </row>
    <row r="155" spans="1:67" ht="12.75">
      <c r="A155" s="5"/>
      <c r="B155" s="160"/>
      <c r="C155" s="5"/>
      <c r="D155" s="5"/>
      <c r="E155" s="5"/>
      <c r="F155" s="5"/>
      <c r="G155" s="5"/>
      <c r="H155" s="5"/>
      <c r="I155" s="66"/>
      <c r="J155" s="66"/>
      <c r="K155" s="66"/>
      <c r="L155" s="161"/>
      <c r="M155" s="66"/>
      <c r="N155" s="162"/>
      <c r="O155" s="5"/>
      <c r="P155" s="20"/>
      <c r="Q155" s="163"/>
      <c r="R155" s="163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160"/>
      <c r="BO155" s="5"/>
    </row>
    <row r="156" spans="1:67" ht="12.75">
      <c r="A156" s="5"/>
      <c r="B156" s="160"/>
      <c r="C156" s="5"/>
      <c r="D156" s="5"/>
      <c r="E156" s="5"/>
      <c r="F156" s="5"/>
      <c r="G156" s="5"/>
      <c r="H156" s="5"/>
      <c r="I156" s="66"/>
      <c r="J156" s="66"/>
      <c r="K156" s="66"/>
      <c r="L156" s="161"/>
      <c r="M156" s="66"/>
      <c r="N156" s="162"/>
      <c r="O156" s="5"/>
      <c r="P156" s="20"/>
      <c r="Q156" s="163"/>
      <c r="R156" s="163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160"/>
      <c r="BO156" s="5"/>
    </row>
    <row r="157" spans="1:67" ht="12.75">
      <c r="A157" s="5"/>
      <c r="B157" s="160"/>
      <c r="C157" s="5"/>
      <c r="D157" s="5"/>
      <c r="E157" s="5"/>
      <c r="F157" s="5"/>
      <c r="G157" s="5"/>
      <c r="H157" s="5"/>
      <c r="I157" s="66"/>
      <c r="J157" s="66"/>
      <c r="K157" s="66"/>
      <c r="L157" s="161"/>
      <c r="M157" s="66"/>
      <c r="N157" s="162"/>
      <c r="O157" s="5"/>
      <c r="P157" s="20"/>
      <c r="Q157" s="163"/>
      <c r="R157" s="163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160"/>
      <c r="BO157" s="5"/>
    </row>
    <row r="158" spans="1:67" ht="12.75">
      <c r="A158" s="5"/>
      <c r="B158" s="160"/>
      <c r="C158" s="5"/>
      <c r="D158" s="5"/>
      <c r="E158" s="5"/>
      <c r="F158" s="5"/>
      <c r="G158" s="5"/>
      <c r="H158" s="5"/>
      <c r="I158" s="66"/>
      <c r="J158" s="66"/>
      <c r="K158" s="66"/>
      <c r="L158" s="161"/>
      <c r="M158" s="66"/>
      <c r="N158" s="162"/>
      <c r="O158" s="5"/>
      <c r="P158" s="20"/>
      <c r="Q158" s="163"/>
      <c r="R158" s="163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160"/>
      <c r="BO158" s="5"/>
    </row>
    <row r="159" spans="1:67" ht="12.75">
      <c r="A159" s="5"/>
      <c r="B159" s="160"/>
      <c r="C159" s="5"/>
      <c r="D159" s="5"/>
      <c r="E159" s="5"/>
      <c r="F159" s="5"/>
      <c r="G159" s="5"/>
      <c r="H159" s="5"/>
      <c r="I159" s="66"/>
      <c r="J159" s="66"/>
      <c r="K159" s="66"/>
      <c r="L159" s="161"/>
      <c r="M159" s="66"/>
      <c r="N159" s="162"/>
      <c r="O159" s="5"/>
      <c r="P159" s="20"/>
      <c r="Q159" s="163"/>
      <c r="R159" s="163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160"/>
      <c r="BO159" s="5"/>
    </row>
    <row r="160" spans="1:67" ht="12.75">
      <c r="A160" s="5"/>
      <c r="B160" s="160"/>
      <c r="C160" s="5"/>
      <c r="D160" s="5"/>
      <c r="E160" s="5"/>
      <c r="F160" s="5"/>
      <c r="G160" s="5"/>
      <c r="H160" s="5"/>
      <c r="I160" s="66"/>
      <c r="J160" s="66"/>
      <c r="K160" s="66"/>
      <c r="L160" s="161"/>
      <c r="M160" s="66"/>
      <c r="N160" s="162"/>
      <c r="O160" s="5"/>
      <c r="P160" s="20"/>
      <c r="Q160" s="163"/>
      <c r="R160" s="163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160"/>
      <c r="BO160" s="5"/>
    </row>
    <row r="161" spans="1:67" ht="12.75">
      <c r="A161" s="5"/>
      <c r="B161" s="160"/>
      <c r="C161" s="5"/>
      <c r="D161" s="5"/>
      <c r="E161" s="5"/>
      <c r="F161" s="5"/>
      <c r="G161" s="5"/>
      <c r="H161" s="5"/>
      <c r="I161" s="66"/>
      <c r="J161" s="66"/>
      <c r="K161" s="66"/>
      <c r="L161" s="161"/>
      <c r="M161" s="66"/>
      <c r="N161" s="162"/>
      <c r="O161" s="5"/>
      <c r="P161" s="20"/>
      <c r="Q161" s="163"/>
      <c r="R161" s="163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160"/>
      <c r="BO161" s="5"/>
    </row>
    <row r="162" spans="1:67" ht="12.75">
      <c r="A162" s="5"/>
      <c r="B162" s="160"/>
      <c r="C162" s="5"/>
      <c r="D162" s="5"/>
      <c r="E162" s="5"/>
      <c r="F162" s="5"/>
      <c r="G162" s="5"/>
      <c r="H162" s="5"/>
      <c r="I162" s="66"/>
      <c r="J162" s="66"/>
      <c r="K162" s="66"/>
      <c r="L162" s="161"/>
      <c r="M162" s="66"/>
      <c r="N162" s="162"/>
      <c r="O162" s="5"/>
      <c r="P162" s="20"/>
      <c r="Q162" s="163"/>
      <c r="R162" s="163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160"/>
      <c r="BO162" s="5"/>
    </row>
    <row r="163" spans="1:67" ht="12.75">
      <c r="A163" s="5"/>
      <c r="B163" s="160"/>
      <c r="C163" s="5"/>
      <c r="D163" s="5"/>
      <c r="E163" s="5"/>
      <c r="F163" s="5"/>
      <c r="G163" s="5"/>
      <c r="H163" s="5"/>
      <c r="I163" s="66"/>
      <c r="J163" s="66"/>
      <c r="K163" s="66"/>
      <c r="L163" s="161"/>
      <c r="M163" s="66"/>
      <c r="N163" s="162"/>
      <c r="O163" s="5"/>
      <c r="P163" s="20"/>
      <c r="Q163" s="163"/>
      <c r="R163" s="163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160"/>
      <c r="BO163" s="5"/>
    </row>
    <row r="164" spans="1:67" ht="12.75">
      <c r="A164" s="5"/>
      <c r="B164" s="160"/>
      <c r="C164" s="5"/>
      <c r="D164" s="5"/>
      <c r="E164" s="5"/>
      <c r="F164" s="5"/>
      <c r="G164" s="5"/>
      <c r="H164" s="5"/>
      <c r="I164" s="66"/>
      <c r="J164" s="66"/>
      <c r="K164" s="66"/>
      <c r="L164" s="161"/>
      <c r="M164" s="66"/>
      <c r="N164" s="162"/>
      <c r="O164" s="5"/>
      <c r="P164" s="20"/>
      <c r="Q164" s="163"/>
      <c r="R164" s="163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160"/>
      <c r="BO164" s="5"/>
    </row>
    <row r="165" spans="1:67" ht="12.75">
      <c r="A165" s="5"/>
      <c r="B165" s="160"/>
      <c r="C165" s="5"/>
      <c r="D165" s="5"/>
      <c r="E165" s="5"/>
      <c r="F165" s="5"/>
      <c r="G165" s="5"/>
      <c r="H165" s="5"/>
      <c r="I165" s="66"/>
      <c r="J165" s="66"/>
      <c r="K165" s="66"/>
      <c r="L165" s="161"/>
      <c r="M165" s="66"/>
      <c r="N165" s="162"/>
      <c r="O165" s="5"/>
      <c r="P165" s="20"/>
      <c r="Q165" s="163"/>
      <c r="R165" s="163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160"/>
      <c r="BO165" s="5"/>
    </row>
    <row r="166" spans="1:67" ht="12.75">
      <c r="A166" s="5"/>
      <c r="B166" s="160"/>
      <c r="C166" s="5"/>
      <c r="D166" s="5"/>
      <c r="E166" s="5"/>
      <c r="F166" s="5"/>
      <c r="G166" s="5"/>
      <c r="H166" s="5"/>
      <c r="I166" s="66"/>
      <c r="J166" s="66"/>
      <c r="K166" s="66"/>
      <c r="L166" s="161"/>
      <c r="M166" s="66"/>
      <c r="N166" s="162"/>
      <c r="O166" s="5"/>
      <c r="P166" s="20"/>
      <c r="Q166" s="163"/>
      <c r="R166" s="163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160"/>
      <c r="BO166" s="5"/>
    </row>
    <row r="167" spans="1:67" ht="12.75">
      <c r="A167" s="5"/>
      <c r="B167" s="160"/>
      <c r="C167" s="5"/>
      <c r="D167" s="5"/>
      <c r="E167" s="5"/>
      <c r="F167" s="5"/>
      <c r="G167" s="5"/>
      <c r="H167" s="5"/>
      <c r="I167" s="66"/>
      <c r="J167" s="66"/>
      <c r="K167" s="66"/>
      <c r="L167" s="161"/>
      <c r="M167" s="66"/>
      <c r="N167" s="162"/>
      <c r="O167" s="5"/>
      <c r="P167" s="20"/>
      <c r="Q167" s="163"/>
      <c r="R167" s="163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160"/>
      <c r="BO167" s="5"/>
    </row>
    <row r="168" spans="1:67" ht="12.75">
      <c r="A168" s="5"/>
      <c r="B168" s="160"/>
      <c r="C168" s="5"/>
      <c r="D168" s="5"/>
      <c r="E168" s="5"/>
      <c r="F168" s="5"/>
      <c r="G168" s="5"/>
      <c r="H168" s="5"/>
      <c r="I168" s="66"/>
      <c r="J168" s="66"/>
      <c r="K168" s="66"/>
      <c r="L168" s="161"/>
      <c r="M168" s="66"/>
      <c r="N168" s="162"/>
      <c r="O168" s="5"/>
      <c r="P168" s="20"/>
      <c r="Q168" s="163"/>
      <c r="R168" s="163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160"/>
      <c r="BO168" s="5"/>
    </row>
    <row r="169" spans="1:67" ht="12.75">
      <c r="A169" s="5"/>
      <c r="B169" s="160"/>
      <c r="C169" s="5"/>
      <c r="D169" s="5"/>
      <c r="E169" s="5"/>
      <c r="F169" s="5"/>
      <c r="G169" s="5"/>
      <c r="H169" s="5"/>
      <c r="I169" s="66"/>
      <c r="J169" s="66"/>
      <c r="K169" s="66"/>
      <c r="L169" s="161"/>
      <c r="M169" s="66"/>
      <c r="N169" s="162"/>
      <c r="O169" s="5"/>
      <c r="P169" s="20"/>
      <c r="Q169" s="163"/>
      <c r="R169" s="163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160"/>
      <c r="BO169" s="5"/>
    </row>
    <row r="170" spans="1:67" ht="12.75">
      <c r="A170" s="5"/>
      <c r="B170" s="160"/>
      <c r="C170" s="5"/>
      <c r="D170" s="5"/>
      <c r="E170" s="5"/>
      <c r="F170" s="5"/>
      <c r="G170" s="5"/>
      <c r="H170" s="5"/>
      <c r="I170" s="66"/>
      <c r="J170" s="66"/>
      <c r="K170" s="66"/>
      <c r="L170" s="161"/>
      <c r="M170" s="66"/>
      <c r="N170" s="162"/>
      <c r="O170" s="5"/>
      <c r="P170" s="20"/>
      <c r="Q170" s="163"/>
      <c r="R170" s="163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160"/>
      <c r="BO170" s="5"/>
    </row>
    <row r="171" spans="1:67" ht="12.75">
      <c r="A171" s="5"/>
      <c r="B171" s="160"/>
      <c r="C171" s="5"/>
      <c r="D171" s="5"/>
      <c r="E171" s="5"/>
      <c r="F171" s="5"/>
      <c r="G171" s="5"/>
      <c r="H171" s="5"/>
      <c r="I171" s="66"/>
      <c r="J171" s="66"/>
      <c r="K171" s="66"/>
      <c r="L171" s="161"/>
      <c r="M171" s="66"/>
      <c r="N171" s="162"/>
      <c r="O171" s="5"/>
      <c r="P171" s="20"/>
      <c r="Q171" s="163"/>
      <c r="R171" s="163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160"/>
      <c r="BO171" s="5"/>
    </row>
    <row r="172" spans="1:67" ht="12.75">
      <c r="A172" s="5"/>
      <c r="B172" s="160"/>
      <c r="C172" s="5"/>
      <c r="D172" s="5"/>
      <c r="E172" s="5"/>
      <c r="F172" s="5"/>
      <c r="G172" s="5"/>
      <c r="H172" s="5"/>
      <c r="I172" s="66"/>
      <c r="J172" s="66"/>
      <c r="K172" s="66"/>
      <c r="L172" s="161"/>
      <c r="M172" s="66"/>
      <c r="N172" s="162"/>
      <c r="O172" s="5"/>
      <c r="P172" s="20"/>
      <c r="Q172" s="163"/>
      <c r="R172" s="163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160"/>
      <c r="BO172" s="5"/>
    </row>
    <row r="173" spans="1:67" ht="12.75">
      <c r="A173" s="5"/>
      <c r="B173" s="160"/>
      <c r="C173" s="5"/>
      <c r="D173" s="5"/>
      <c r="E173" s="5"/>
      <c r="F173" s="5"/>
      <c r="G173" s="5"/>
      <c r="H173" s="5"/>
      <c r="I173" s="66"/>
      <c r="J173" s="66"/>
      <c r="K173" s="66"/>
      <c r="L173" s="161"/>
      <c r="M173" s="66"/>
      <c r="N173" s="162"/>
      <c r="O173" s="5"/>
      <c r="P173" s="20"/>
      <c r="Q173" s="163"/>
      <c r="R173" s="163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160"/>
      <c r="BO173" s="5"/>
    </row>
    <row r="174" spans="1:67" ht="12.75">
      <c r="A174" s="5"/>
      <c r="B174" s="160"/>
      <c r="C174" s="5"/>
      <c r="D174" s="5"/>
      <c r="E174" s="5"/>
      <c r="F174" s="5"/>
      <c r="G174" s="5"/>
      <c r="H174" s="5"/>
      <c r="I174" s="66"/>
      <c r="J174" s="66"/>
      <c r="K174" s="66"/>
      <c r="L174" s="161"/>
      <c r="M174" s="66"/>
      <c r="N174" s="162"/>
      <c r="O174" s="5"/>
      <c r="P174" s="20"/>
      <c r="Q174" s="163"/>
      <c r="R174" s="163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160"/>
      <c r="BO174" s="5"/>
    </row>
    <row r="175" spans="1:67" ht="12.75">
      <c r="A175" s="5"/>
      <c r="B175" s="160"/>
      <c r="C175" s="5"/>
      <c r="D175" s="5"/>
      <c r="E175" s="5"/>
      <c r="F175" s="5"/>
      <c r="G175" s="5"/>
      <c r="H175" s="5"/>
      <c r="I175" s="66"/>
      <c r="J175" s="66"/>
      <c r="K175" s="66"/>
      <c r="L175" s="161"/>
      <c r="M175" s="66"/>
      <c r="N175" s="162"/>
      <c r="O175" s="5"/>
      <c r="P175" s="20"/>
      <c r="Q175" s="163"/>
      <c r="R175" s="163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160"/>
      <c r="BO175" s="5"/>
    </row>
    <row r="176" spans="1:67" ht="12.75">
      <c r="A176" s="5"/>
      <c r="B176" s="160"/>
      <c r="C176" s="5"/>
      <c r="D176" s="5"/>
      <c r="E176" s="5"/>
      <c r="F176" s="5"/>
      <c r="G176" s="5"/>
      <c r="H176" s="5"/>
      <c r="I176" s="66"/>
      <c r="J176" s="66"/>
      <c r="K176" s="66"/>
      <c r="L176" s="161"/>
      <c r="M176" s="66"/>
      <c r="N176" s="162"/>
      <c r="O176" s="5"/>
      <c r="P176" s="20"/>
      <c r="Q176" s="163"/>
      <c r="R176" s="163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160"/>
      <c r="BO176" s="5"/>
    </row>
    <row r="177" spans="1:67" ht="12.75">
      <c r="A177" s="5"/>
      <c r="B177" s="160"/>
      <c r="C177" s="5"/>
      <c r="D177" s="5"/>
      <c r="E177" s="5"/>
      <c r="F177" s="5"/>
      <c r="G177" s="5"/>
      <c r="H177" s="5"/>
      <c r="I177" s="66"/>
      <c r="J177" s="66"/>
      <c r="K177" s="66"/>
      <c r="L177" s="161"/>
      <c r="M177" s="66"/>
      <c r="N177" s="162"/>
      <c r="O177" s="5"/>
      <c r="P177" s="20"/>
      <c r="Q177" s="163"/>
      <c r="R177" s="163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160"/>
      <c r="BO177" s="5"/>
    </row>
    <row r="178" spans="1:67" ht="12.75">
      <c r="A178" s="5"/>
      <c r="B178" s="160"/>
      <c r="C178" s="5"/>
      <c r="D178" s="5"/>
      <c r="E178" s="5"/>
      <c r="F178" s="5"/>
      <c r="G178" s="5"/>
      <c r="H178" s="5"/>
      <c r="I178" s="66"/>
      <c r="J178" s="66"/>
      <c r="K178" s="66"/>
      <c r="L178" s="161"/>
      <c r="M178" s="66"/>
      <c r="N178" s="162"/>
      <c r="O178" s="5"/>
      <c r="P178" s="20"/>
      <c r="Q178" s="163"/>
      <c r="R178" s="163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160"/>
      <c r="BO178" s="5"/>
    </row>
    <row r="179" spans="1:67" ht="12.75">
      <c r="A179" s="5"/>
      <c r="B179" s="160"/>
      <c r="C179" s="5"/>
      <c r="D179" s="5"/>
      <c r="E179" s="5"/>
      <c r="F179" s="5"/>
      <c r="G179" s="5"/>
      <c r="H179" s="5"/>
      <c r="I179" s="66"/>
      <c r="J179" s="66"/>
      <c r="K179" s="66"/>
      <c r="L179" s="161"/>
      <c r="M179" s="66"/>
      <c r="N179" s="162"/>
      <c r="O179" s="5"/>
      <c r="P179" s="20"/>
      <c r="Q179" s="163"/>
      <c r="R179" s="163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160"/>
      <c r="BO179" s="5"/>
    </row>
    <row r="180" spans="1:67" ht="12.75">
      <c r="A180" s="5"/>
      <c r="B180" s="160"/>
      <c r="C180" s="5"/>
      <c r="D180" s="5"/>
      <c r="E180" s="5"/>
      <c r="F180" s="5"/>
      <c r="G180" s="5"/>
      <c r="H180" s="5"/>
      <c r="I180" s="66"/>
      <c r="J180" s="66"/>
      <c r="K180" s="66"/>
      <c r="L180" s="161"/>
      <c r="M180" s="66"/>
      <c r="N180" s="162"/>
      <c r="O180" s="5"/>
      <c r="P180" s="20"/>
      <c r="Q180" s="163"/>
      <c r="R180" s="163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160"/>
      <c r="BO180" s="5"/>
    </row>
    <row r="181" spans="1:67" ht="12.75">
      <c r="A181" s="5"/>
      <c r="B181" s="160"/>
      <c r="C181" s="5"/>
      <c r="D181" s="5"/>
      <c r="E181" s="5"/>
      <c r="F181" s="5"/>
      <c r="G181" s="5"/>
      <c r="H181" s="5"/>
      <c r="I181" s="66"/>
      <c r="J181" s="66"/>
      <c r="K181" s="66"/>
      <c r="L181" s="161"/>
      <c r="M181" s="66"/>
      <c r="N181" s="162"/>
      <c r="O181" s="5"/>
      <c r="P181" s="20"/>
      <c r="Q181" s="163"/>
      <c r="R181" s="163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160"/>
      <c r="BO181" s="5"/>
    </row>
    <row r="182" spans="1:67" ht="12.75">
      <c r="A182" s="5"/>
      <c r="B182" s="160"/>
      <c r="C182" s="5"/>
      <c r="D182" s="5"/>
      <c r="E182" s="5"/>
      <c r="F182" s="5"/>
      <c r="G182" s="5"/>
      <c r="H182" s="5"/>
      <c r="I182" s="66"/>
      <c r="J182" s="66"/>
      <c r="K182" s="66"/>
      <c r="L182" s="161"/>
      <c r="M182" s="66"/>
      <c r="N182" s="162"/>
      <c r="O182" s="5"/>
      <c r="P182" s="20"/>
      <c r="Q182" s="163"/>
      <c r="R182" s="163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160"/>
      <c r="BO182" s="5"/>
    </row>
    <row r="183" spans="1:67" ht="12.75">
      <c r="A183" s="5"/>
      <c r="B183" s="160"/>
      <c r="C183" s="5"/>
      <c r="D183" s="5"/>
      <c r="E183" s="5"/>
      <c r="F183" s="5"/>
      <c r="G183" s="5"/>
      <c r="H183" s="5"/>
      <c r="I183" s="66"/>
      <c r="J183" s="66"/>
      <c r="K183" s="66"/>
      <c r="L183" s="161"/>
      <c r="M183" s="66"/>
      <c r="N183" s="162"/>
      <c r="O183" s="5"/>
      <c r="P183" s="20"/>
      <c r="Q183" s="163"/>
      <c r="R183" s="163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160"/>
      <c r="BO183" s="5"/>
    </row>
    <row r="184" spans="1:67" ht="12.75">
      <c r="A184" s="5"/>
      <c r="B184" s="160"/>
      <c r="C184" s="5"/>
      <c r="D184" s="5"/>
      <c r="E184" s="5"/>
      <c r="F184" s="5"/>
      <c r="G184" s="5"/>
      <c r="H184" s="5"/>
      <c r="I184" s="66"/>
      <c r="J184" s="66"/>
      <c r="K184" s="66"/>
      <c r="L184" s="161"/>
      <c r="M184" s="66"/>
      <c r="N184" s="162"/>
      <c r="O184" s="5"/>
      <c r="P184" s="20"/>
      <c r="Q184" s="163"/>
      <c r="R184" s="163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160"/>
      <c r="BO184" s="5"/>
    </row>
    <row r="185" spans="1:67" ht="12.75">
      <c r="A185" s="5"/>
      <c r="B185" s="160"/>
      <c r="C185" s="5"/>
      <c r="D185" s="5"/>
      <c r="E185" s="5"/>
      <c r="F185" s="5"/>
      <c r="G185" s="5"/>
      <c r="H185" s="5"/>
      <c r="I185" s="66"/>
      <c r="J185" s="66"/>
      <c r="K185" s="66"/>
      <c r="L185" s="161"/>
      <c r="M185" s="66"/>
      <c r="N185" s="162"/>
      <c r="O185" s="5"/>
      <c r="P185" s="20"/>
      <c r="Q185" s="163"/>
      <c r="R185" s="163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160"/>
      <c r="BO185" s="5"/>
    </row>
    <row r="186" spans="1:67" ht="12.75">
      <c r="A186" s="5"/>
      <c r="B186" s="160"/>
      <c r="C186" s="5"/>
      <c r="D186" s="5"/>
      <c r="E186" s="5"/>
      <c r="F186" s="5"/>
      <c r="G186" s="5"/>
      <c r="H186" s="5"/>
      <c r="I186" s="66"/>
      <c r="J186" s="66"/>
      <c r="K186" s="66"/>
      <c r="L186" s="161"/>
      <c r="M186" s="66"/>
      <c r="N186" s="162"/>
      <c r="O186" s="5"/>
      <c r="P186" s="20"/>
      <c r="Q186" s="163"/>
      <c r="R186" s="163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160"/>
      <c r="BO186" s="5"/>
    </row>
    <row r="187" spans="1:67" ht="12.75">
      <c r="A187" s="5"/>
      <c r="B187" s="160"/>
      <c r="C187" s="5"/>
      <c r="D187" s="5"/>
      <c r="E187" s="5"/>
      <c r="F187" s="5"/>
      <c r="G187" s="5"/>
      <c r="H187" s="5"/>
      <c r="I187" s="66"/>
      <c r="J187" s="66"/>
      <c r="K187" s="66"/>
      <c r="L187" s="161"/>
      <c r="M187" s="66"/>
      <c r="N187" s="162"/>
      <c r="O187" s="5"/>
      <c r="P187" s="20"/>
      <c r="Q187" s="163"/>
      <c r="R187" s="163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160"/>
      <c r="BO187" s="5"/>
    </row>
    <row r="188" spans="1:67" ht="12.75">
      <c r="A188" s="5"/>
      <c r="B188" s="160"/>
      <c r="C188" s="5"/>
      <c r="D188" s="5"/>
      <c r="E188" s="5"/>
      <c r="F188" s="5"/>
      <c r="G188" s="5"/>
      <c r="H188" s="5"/>
      <c r="I188" s="66"/>
      <c r="J188" s="66"/>
      <c r="K188" s="66"/>
      <c r="L188" s="161"/>
      <c r="M188" s="66"/>
      <c r="N188" s="162"/>
      <c r="O188" s="5"/>
      <c r="P188" s="20"/>
      <c r="Q188" s="163"/>
      <c r="R188" s="163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160"/>
      <c r="BO188" s="5"/>
    </row>
    <row r="189" spans="1:67" ht="12.75">
      <c r="A189" s="5"/>
      <c r="B189" s="160"/>
      <c r="C189" s="5"/>
      <c r="D189" s="5"/>
      <c r="E189" s="5"/>
      <c r="F189" s="5"/>
      <c r="G189" s="5"/>
      <c r="H189" s="5"/>
      <c r="I189" s="66"/>
      <c r="J189" s="66"/>
      <c r="K189" s="66"/>
      <c r="L189" s="161"/>
      <c r="M189" s="66"/>
      <c r="N189" s="162"/>
      <c r="O189" s="5"/>
      <c r="P189" s="20"/>
      <c r="Q189" s="163"/>
      <c r="R189" s="163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160"/>
      <c r="BO189" s="5"/>
    </row>
    <row r="190" spans="1:67" ht="12.75">
      <c r="A190" s="5"/>
      <c r="B190" s="160"/>
      <c r="C190" s="5"/>
      <c r="D190" s="5"/>
      <c r="E190" s="5"/>
      <c r="F190" s="5"/>
      <c r="G190" s="5"/>
      <c r="H190" s="5"/>
      <c r="I190" s="66"/>
      <c r="J190" s="66"/>
      <c r="K190" s="66"/>
      <c r="L190" s="161"/>
      <c r="M190" s="66"/>
      <c r="N190" s="162"/>
      <c r="O190" s="5"/>
      <c r="P190" s="20"/>
      <c r="Q190" s="163"/>
      <c r="R190" s="163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160"/>
      <c r="BO190" s="5"/>
    </row>
    <row r="191" spans="1:67" ht="12.75">
      <c r="A191" s="5"/>
      <c r="B191" s="160"/>
      <c r="C191" s="5"/>
      <c r="D191" s="5"/>
      <c r="E191" s="5"/>
      <c r="F191" s="5"/>
      <c r="G191" s="5"/>
      <c r="H191" s="5"/>
      <c r="I191" s="66"/>
      <c r="J191" s="66"/>
      <c r="K191" s="66"/>
      <c r="L191" s="161"/>
      <c r="M191" s="66"/>
      <c r="N191" s="162"/>
      <c r="O191" s="5"/>
      <c r="P191" s="20"/>
      <c r="Q191" s="163"/>
      <c r="R191" s="163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160"/>
      <c r="BO191" s="5"/>
    </row>
    <row r="192" spans="1:67" ht="12.75">
      <c r="A192" s="5"/>
      <c r="B192" s="160"/>
      <c r="C192" s="5"/>
      <c r="D192" s="5"/>
      <c r="E192" s="5"/>
      <c r="F192" s="5"/>
      <c r="G192" s="5"/>
      <c r="H192" s="5"/>
      <c r="I192" s="66"/>
      <c r="J192" s="66"/>
      <c r="K192" s="66"/>
      <c r="L192" s="161"/>
      <c r="M192" s="66"/>
      <c r="N192" s="162"/>
      <c r="O192" s="5"/>
      <c r="P192" s="20"/>
      <c r="Q192" s="163"/>
      <c r="R192" s="163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160"/>
      <c r="BO192" s="5"/>
    </row>
    <row r="193" spans="1:67" ht="12.75">
      <c r="A193" s="5"/>
      <c r="B193" s="160"/>
      <c r="C193" s="5"/>
      <c r="D193" s="5"/>
      <c r="E193" s="5"/>
      <c r="F193" s="5"/>
      <c r="G193" s="5"/>
      <c r="H193" s="5"/>
      <c r="I193" s="66"/>
      <c r="J193" s="66"/>
      <c r="K193" s="66"/>
      <c r="L193" s="161"/>
      <c r="M193" s="66"/>
      <c r="N193" s="162"/>
      <c r="O193" s="5"/>
      <c r="P193" s="20"/>
      <c r="Q193" s="163"/>
      <c r="R193" s="163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160"/>
      <c r="BO193" s="5"/>
    </row>
    <row r="194" spans="1:67" ht="12.75">
      <c r="A194" s="5"/>
      <c r="B194" s="160"/>
      <c r="C194" s="5"/>
      <c r="D194" s="5"/>
      <c r="E194" s="5"/>
      <c r="F194" s="5"/>
      <c r="G194" s="5"/>
      <c r="H194" s="5"/>
      <c r="I194" s="66"/>
      <c r="J194" s="66"/>
      <c r="K194" s="66"/>
      <c r="L194" s="161"/>
      <c r="M194" s="66"/>
      <c r="N194" s="162"/>
      <c r="O194" s="5"/>
      <c r="P194" s="20"/>
      <c r="Q194" s="163"/>
      <c r="R194" s="163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160"/>
      <c r="BO194" s="5"/>
    </row>
    <row r="195" spans="1:67" ht="12.75">
      <c r="A195" s="5"/>
      <c r="B195" s="160"/>
      <c r="C195" s="5"/>
      <c r="D195" s="5"/>
      <c r="E195" s="5"/>
      <c r="F195" s="5"/>
      <c r="G195" s="5"/>
      <c r="H195" s="5"/>
      <c r="I195" s="66"/>
      <c r="J195" s="66"/>
      <c r="K195" s="66"/>
      <c r="L195" s="161"/>
      <c r="M195" s="66"/>
      <c r="N195" s="162"/>
      <c r="O195" s="5"/>
      <c r="P195" s="20"/>
      <c r="Q195" s="163"/>
      <c r="R195" s="163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160"/>
      <c r="BO195" s="5"/>
    </row>
    <row r="196" spans="1:67" ht="12.75">
      <c r="A196" s="5"/>
      <c r="B196" s="160"/>
      <c r="C196" s="5"/>
      <c r="D196" s="5"/>
      <c r="E196" s="5"/>
      <c r="F196" s="5"/>
      <c r="G196" s="5"/>
      <c r="H196" s="5"/>
      <c r="I196" s="66"/>
      <c r="J196" s="66"/>
      <c r="K196" s="66"/>
      <c r="L196" s="161"/>
      <c r="M196" s="66"/>
      <c r="N196" s="162"/>
      <c r="O196" s="5"/>
      <c r="P196" s="20"/>
      <c r="Q196" s="163"/>
      <c r="R196" s="163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160"/>
      <c r="BO196" s="5"/>
    </row>
    <row r="197" spans="1:67" ht="12.75">
      <c r="A197" s="5"/>
      <c r="B197" s="160"/>
      <c r="C197" s="5"/>
      <c r="D197" s="5"/>
      <c r="E197" s="5"/>
      <c r="F197" s="5"/>
      <c r="G197" s="5"/>
      <c r="H197" s="5"/>
      <c r="I197" s="66"/>
      <c r="J197" s="66"/>
      <c r="K197" s="66"/>
      <c r="L197" s="161"/>
      <c r="M197" s="66"/>
      <c r="N197" s="162"/>
      <c r="O197" s="5"/>
      <c r="P197" s="20"/>
      <c r="Q197" s="163"/>
      <c r="R197" s="163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160"/>
      <c r="BO197" s="5"/>
    </row>
    <row r="198" spans="1:67" ht="12.75">
      <c r="A198" s="5"/>
      <c r="B198" s="160"/>
      <c r="C198" s="5"/>
      <c r="D198" s="5"/>
      <c r="E198" s="5"/>
      <c r="F198" s="5"/>
      <c r="G198" s="5"/>
      <c r="H198" s="5"/>
      <c r="I198" s="66"/>
      <c r="J198" s="66"/>
      <c r="K198" s="66"/>
      <c r="L198" s="161"/>
      <c r="M198" s="66"/>
      <c r="N198" s="162"/>
      <c r="O198" s="5"/>
      <c r="P198" s="20"/>
      <c r="Q198" s="163"/>
      <c r="R198" s="163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160"/>
      <c r="BO198" s="5"/>
    </row>
    <row r="199" spans="1:67" ht="12.75">
      <c r="A199" s="5"/>
      <c r="B199" s="160"/>
      <c r="C199" s="5"/>
      <c r="D199" s="5"/>
      <c r="E199" s="5"/>
      <c r="F199" s="5"/>
      <c r="G199" s="5"/>
      <c r="H199" s="5"/>
      <c r="I199" s="66"/>
      <c r="J199" s="66"/>
      <c r="K199" s="66"/>
      <c r="L199" s="161"/>
      <c r="M199" s="66"/>
      <c r="N199" s="162"/>
      <c r="O199" s="5"/>
      <c r="P199" s="20"/>
      <c r="Q199" s="163"/>
      <c r="R199" s="163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160"/>
      <c r="BO199" s="5"/>
    </row>
    <row r="200" spans="1:67" ht="12.75">
      <c r="A200" s="5"/>
      <c r="B200" s="160"/>
      <c r="C200" s="5"/>
      <c r="D200" s="5"/>
      <c r="E200" s="5"/>
      <c r="F200" s="5"/>
      <c r="G200" s="5"/>
      <c r="H200" s="5"/>
      <c r="I200" s="66"/>
      <c r="J200" s="66"/>
      <c r="K200" s="66"/>
      <c r="L200" s="161"/>
      <c r="M200" s="66"/>
      <c r="N200" s="162"/>
      <c r="O200" s="5"/>
      <c r="P200" s="20"/>
      <c r="Q200" s="163"/>
      <c r="R200" s="163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160"/>
      <c r="BO200" s="5"/>
    </row>
    <row r="201" spans="1:67" ht="12.75">
      <c r="A201" s="5"/>
      <c r="B201" s="160"/>
      <c r="C201" s="5"/>
      <c r="D201" s="5"/>
      <c r="E201" s="5"/>
      <c r="F201" s="5"/>
      <c r="G201" s="5"/>
      <c r="H201" s="5"/>
      <c r="I201" s="66"/>
      <c r="J201" s="66"/>
      <c r="K201" s="66"/>
      <c r="L201" s="161"/>
      <c r="M201" s="66"/>
      <c r="N201" s="162"/>
      <c r="O201" s="5"/>
      <c r="P201" s="20"/>
      <c r="Q201" s="163"/>
      <c r="R201" s="163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160"/>
      <c r="BO201" s="5"/>
    </row>
    <row r="202" spans="1:67" ht="12.75">
      <c r="A202" s="5"/>
      <c r="B202" s="160"/>
      <c r="C202" s="5"/>
      <c r="D202" s="5"/>
      <c r="E202" s="5"/>
      <c r="F202" s="5"/>
      <c r="G202" s="5"/>
      <c r="H202" s="5"/>
      <c r="I202" s="66"/>
      <c r="J202" s="66"/>
      <c r="K202" s="66"/>
      <c r="L202" s="161"/>
      <c r="M202" s="66"/>
      <c r="N202" s="162"/>
      <c r="O202" s="5"/>
      <c r="P202" s="20"/>
      <c r="Q202" s="163"/>
      <c r="R202" s="163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160"/>
      <c r="BO202" s="5"/>
    </row>
    <row r="203" spans="1:67" ht="12.75">
      <c r="A203" s="5"/>
      <c r="B203" s="160"/>
      <c r="C203" s="5"/>
      <c r="D203" s="5"/>
      <c r="E203" s="5"/>
      <c r="F203" s="5"/>
      <c r="G203" s="5"/>
      <c r="H203" s="5"/>
      <c r="I203" s="66"/>
      <c r="J203" s="66"/>
      <c r="K203" s="66"/>
      <c r="L203" s="161"/>
      <c r="M203" s="66"/>
      <c r="N203" s="162"/>
      <c r="O203" s="5"/>
      <c r="P203" s="20"/>
      <c r="Q203" s="163"/>
      <c r="R203" s="163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160"/>
      <c r="BO203" s="5"/>
    </row>
    <row r="204" spans="1:67" ht="12.75">
      <c r="A204" s="5"/>
      <c r="B204" s="160"/>
      <c r="C204" s="5"/>
      <c r="D204" s="5"/>
      <c r="E204" s="5"/>
      <c r="F204" s="5"/>
      <c r="G204" s="5"/>
      <c r="H204" s="5"/>
      <c r="I204" s="66"/>
      <c r="J204" s="66"/>
      <c r="K204" s="66"/>
      <c r="L204" s="161"/>
      <c r="M204" s="66"/>
      <c r="N204" s="162"/>
      <c r="O204" s="5"/>
      <c r="P204" s="20"/>
      <c r="Q204" s="163"/>
      <c r="R204" s="163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160"/>
      <c r="BO204" s="5"/>
    </row>
    <row r="205" spans="1:67" ht="12.75">
      <c r="A205" s="5"/>
      <c r="B205" s="160"/>
      <c r="C205" s="5"/>
      <c r="D205" s="5"/>
      <c r="E205" s="5"/>
      <c r="F205" s="5"/>
      <c r="G205" s="5"/>
      <c r="H205" s="5"/>
      <c r="I205" s="66"/>
      <c r="J205" s="66"/>
      <c r="K205" s="66"/>
      <c r="L205" s="161"/>
      <c r="M205" s="66"/>
      <c r="N205" s="162"/>
      <c r="O205" s="5"/>
      <c r="P205" s="20"/>
      <c r="Q205" s="163"/>
      <c r="R205" s="163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160"/>
      <c r="BO205" s="5"/>
    </row>
    <row r="206" spans="1:67" ht="12.75">
      <c r="A206" s="5"/>
      <c r="B206" s="160"/>
      <c r="C206" s="5"/>
      <c r="D206" s="5"/>
      <c r="E206" s="5"/>
      <c r="F206" s="5"/>
      <c r="G206" s="5"/>
      <c r="H206" s="5"/>
      <c r="I206" s="66"/>
      <c r="J206" s="66"/>
      <c r="K206" s="66"/>
      <c r="L206" s="161"/>
      <c r="M206" s="66"/>
      <c r="N206" s="162"/>
      <c r="O206" s="5"/>
      <c r="P206" s="20"/>
      <c r="Q206" s="163"/>
      <c r="R206" s="163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160"/>
      <c r="BO206" s="5"/>
    </row>
    <row r="207" spans="1:67" ht="12.75">
      <c r="A207" s="5"/>
      <c r="B207" s="160"/>
      <c r="C207" s="5"/>
      <c r="D207" s="5"/>
      <c r="E207" s="5"/>
      <c r="F207" s="5"/>
      <c r="G207" s="5"/>
      <c r="H207" s="5"/>
      <c r="I207" s="66"/>
      <c r="J207" s="66"/>
      <c r="K207" s="66"/>
      <c r="L207" s="161"/>
      <c r="M207" s="66"/>
      <c r="N207" s="162"/>
      <c r="O207" s="5"/>
      <c r="P207" s="20"/>
      <c r="Q207" s="163"/>
      <c r="R207" s="163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160"/>
      <c r="BO207" s="5"/>
    </row>
    <row r="208" spans="1:67" ht="12.75">
      <c r="A208" s="5"/>
      <c r="B208" s="160"/>
      <c r="C208" s="5"/>
      <c r="D208" s="5"/>
      <c r="E208" s="5"/>
      <c r="F208" s="5"/>
      <c r="G208" s="5"/>
      <c r="H208" s="5"/>
      <c r="I208" s="66"/>
      <c r="J208" s="66"/>
      <c r="K208" s="66"/>
      <c r="L208" s="161"/>
      <c r="M208" s="66"/>
      <c r="N208" s="162"/>
      <c r="O208" s="5"/>
      <c r="P208" s="20"/>
      <c r="Q208" s="163"/>
      <c r="R208" s="163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160"/>
      <c r="BO208" s="5"/>
    </row>
    <row r="209" spans="1:67" ht="12.75">
      <c r="A209" s="5"/>
      <c r="B209" s="160"/>
      <c r="C209" s="5"/>
      <c r="D209" s="5"/>
      <c r="E209" s="5"/>
      <c r="F209" s="5"/>
      <c r="G209" s="5"/>
      <c r="H209" s="5"/>
      <c r="I209" s="66"/>
      <c r="J209" s="66"/>
      <c r="K209" s="66"/>
      <c r="L209" s="161"/>
      <c r="M209" s="66"/>
      <c r="N209" s="162"/>
      <c r="O209" s="5"/>
      <c r="P209" s="20"/>
      <c r="Q209" s="163"/>
      <c r="R209" s="163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160"/>
      <c r="BO209" s="5"/>
    </row>
    <row r="210" spans="1:67" ht="12.75">
      <c r="A210" s="5"/>
      <c r="B210" s="160"/>
      <c r="C210" s="5"/>
      <c r="D210" s="5"/>
      <c r="E210" s="5"/>
      <c r="F210" s="5"/>
      <c r="G210" s="5"/>
      <c r="H210" s="5"/>
      <c r="I210" s="66"/>
      <c r="J210" s="66"/>
      <c r="K210" s="66"/>
      <c r="L210" s="161"/>
      <c r="M210" s="66"/>
      <c r="N210" s="162"/>
      <c r="O210" s="5"/>
      <c r="P210" s="20"/>
      <c r="Q210" s="163"/>
      <c r="R210" s="163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160"/>
      <c r="BO210" s="5"/>
    </row>
    <row r="211" spans="1:67" ht="12.75">
      <c r="A211" s="5"/>
      <c r="B211" s="160"/>
      <c r="C211" s="5"/>
      <c r="D211" s="5"/>
      <c r="E211" s="5"/>
      <c r="F211" s="5"/>
      <c r="G211" s="5"/>
      <c r="H211" s="5"/>
      <c r="I211" s="66"/>
      <c r="J211" s="66"/>
      <c r="K211" s="66"/>
      <c r="L211" s="161"/>
      <c r="M211" s="66"/>
      <c r="N211" s="162"/>
      <c r="O211" s="5"/>
      <c r="P211" s="20"/>
      <c r="Q211" s="163"/>
      <c r="R211" s="163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160"/>
      <c r="BO211" s="5"/>
    </row>
    <row r="212" spans="1:67" ht="12.75">
      <c r="A212" s="5"/>
      <c r="B212" s="160"/>
      <c r="C212" s="5"/>
      <c r="D212" s="5"/>
      <c r="E212" s="5"/>
      <c r="F212" s="5"/>
      <c r="G212" s="5"/>
      <c r="H212" s="5"/>
      <c r="I212" s="66"/>
      <c r="J212" s="66"/>
      <c r="K212" s="66"/>
      <c r="L212" s="161"/>
      <c r="M212" s="66"/>
      <c r="N212" s="162"/>
      <c r="O212" s="5"/>
      <c r="P212" s="20"/>
      <c r="Q212" s="163"/>
      <c r="R212" s="163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160"/>
      <c r="BO212" s="5"/>
    </row>
    <row r="213" spans="1:67" ht="12.75">
      <c r="A213" s="5"/>
      <c r="B213" s="160"/>
      <c r="C213" s="5"/>
      <c r="D213" s="5"/>
      <c r="E213" s="5"/>
      <c r="F213" s="5"/>
      <c r="G213" s="5"/>
      <c r="H213" s="5"/>
      <c r="I213" s="66"/>
      <c r="J213" s="66"/>
      <c r="K213" s="66"/>
      <c r="L213" s="161"/>
      <c r="M213" s="66"/>
      <c r="N213" s="162"/>
      <c r="O213" s="5"/>
      <c r="P213" s="20"/>
      <c r="Q213" s="163"/>
      <c r="R213" s="163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160"/>
      <c r="BO213" s="5"/>
    </row>
    <row r="214" spans="1:67" ht="12.75">
      <c r="A214" s="5"/>
      <c r="B214" s="160"/>
      <c r="C214" s="5"/>
      <c r="D214" s="5"/>
      <c r="E214" s="5"/>
      <c r="F214" s="5"/>
      <c r="G214" s="5"/>
      <c r="H214" s="5"/>
      <c r="I214" s="66"/>
      <c r="J214" s="66"/>
      <c r="K214" s="66"/>
      <c r="L214" s="161"/>
      <c r="M214" s="66"/>
      <c r="N214" s="162"/>
      <c r="O214" s="5"/>
      <c r="P214" s="20"/>
      <c r="Q214" s="163"/>
      <c r="R214" s="163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160"/>
      <c r="BO214" s="5"/>
    </row>
    <row r="215" spans="1:67" ht="12.75">
      <c r="A215" s="5"/>
      <c r="B215" s="160"/>
      <c r="C215" s="5"/>
      <c r="D215" s="5"/>
      <c r="E215" s="5"/>
      <c r="F215" s="5"/>
      <c r="G215" s="5"/>
      <c r="H215" s="5"/>
      <c r="I215" s="66"/>
      <c r="J215" s="66"/>
      <c r="K215" s="66"/>
      <c r="L215" s="161"/>
      <c r="M215" s="66"/>
      <c r="N215" s="162"/>
      <c r="O215" s="5"/>
      <c r="P215" s="20"/>
      <c r="Q215" s="163"/>
      <c r="R215" s="163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160"/>
      <c r="BO215" s="5"/>
    </row>
    <row r="216" spans="1:67" ht="12.75">
      <c r="A216" s="5"/>
      <c r="B216" s="160"/>
      <c r="C216" s="5"/>
      <c r="D216" s="5"/>
      <c r="E216" s="5"/>
      <c r="F216" s="5"/>
      <c r="G216" s="5"/>
      <c r="H216" s="5"/>
      <c r="I216" s="66"/>
      <c r="J216" s="66"/>
      <c r="K216" s="66"/>
      <c r="L216" s="161"/>
      <c r="M216" s="66"/>
      <c r="N216" s="162"/>
      <c r="O216" s="5"/>
      <c r="P216" s="20"/>
      <c r="Q216" s="163"/>
      <c r="R216" s="163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160"/>
      <c r="BO216" s="5"/>
    </row>
    <row r="217" spans="1:67" ht="12.75">
      <c r="A217" s="5"/>
      <c r="B217" s="160"/>
      <c r="C217" s="5"/>
      <c r="D217" s="5"/>
      <c r="E217" s="5"/>
      <c r="F217" s="5"/>
      <c r="G217" s="5"/>
      <c r="H217" s="5"/>
      <c r="I217" s="66"/>
      <c r="J217" s="66"/>
      <c r="K217" s="66"/>
      <c r="L217" s="161"/>
      <c r="M217" s="66"/>
      <c r="N217" s="162"/>
      <c r="O217" s="5"/>
      <c r="P217" s="20"/>
      <c r="Q217" s="163"/>
      <c r="R217" s="163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160"/>
      <c r="BO217" s="5"/>
    </row>
    <row r="218" spans="1:67" ht="12.75">
      <c r="A218" s="5"/>
      <c r="B218" s="160"/>
      <c r="C218" s="5"/>
      <c r="D218" s="5"/>
      <c r="E218" s="5"/>
      <c r="F218" s="5"/>
      <c r="G218" s="5"/>
      <c r="H218" s="5"/>
      <c r="I218" s="66"/>
      <c r="J218" s="66"/>
      <c r="K218" s="66"/>
      <c r="L218" s="161"/>
      <c r="M218" s="66"/>
      <c r="N218" s="162"/>
      <c r="O218" s="5"/>
      <c r="P218" s="20"/>
      <c r="Q218" s="163"/>
      <c r="R218" s="163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160"/>
      <c r="BO218" s="5"/>
    </row>
    <row r="219" spans="1:67" ht="12.75">
      <c r="A219" s="5"/>
      <c r="B219" s="160"/>
      <c r="C219" s="5"/>
      <c r="D219" s="5"/>
      <c r="E219" s="5"/>
      <c r="F219" s="5"/>
      <c r="G219" s="5"/>
      <c r="H219" s="5"/>
      <c r="I219" s="66"/>
      <c r="J219" s="66"/>
      <c r="K219" s="66"/>
      <c r="L219" s="161"/>
      <c r="M219" s="66"/>
      <c r="N219" s="162"/>
      <c r="O219" s="5"/>
      <c r="P219" s="20"/>
      <c r="Q219" s="163"/>
      <c r="R219" s="163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160"/>
      <c r="BO219" s="5"/>
    </row>
    <row r="220" spans="1:67" ht="12.75">
      <c r="A220" s="5"/>
      <c r="B220" s="160"/>
      <c r="C220" s="5"/>
      <c r="D220" s="5"/>
      <c r="E220" s="5"/>
      <c r="F220" s="5"/>
      <c r="G220" s="5"/>
      <c r="H220" s="5"/>
      <c r="I220" s="66"/>
      <c r="J220" s="66"/>
      <c r="K220" s="66"/>
      <c r="L220" s="161"/>
      <c r="M220" s="66"/>
      <c r="N220" s="162"/>
      <c r="O220" s="5"/>
      <c r="P220" s="20"/>
      <c r="Q220" s="163"/>
      <c r="R220" s="163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160"/>
      <c r="BO220" s="5"/>
    </row>
    <row r="221" spans="1:67" ht="12.75">
      <c r="A221" s="5"/>
      <c r="B221" s="160"/>
      <c r="C221" s="5"/>
      <c r="D221" s="5"/>
      <c r="E221" s="5"/>
      <c r="F221" s="5"/>
      <c r="G221" s="5"/>
      <c r="H221" s="5"/>
      <c r="I221" s="66"/>
      <c r="J221" s="66"/>
      <c r="K221" s="66"/>
      <c r="L221" s="161"/>
      <c r="M221" s="66"/>
      <c r="N221" s="162"/>
      <c r="O221" s="5"/>
      <c r="P221" s="20"/>
      <c r="Q221" s="163"/>
      <c r="R221" s="163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160"/>
      <c r="BO221" s="5"/>
    </row>
    <row r="222" spans="1:67" ht="12.75">
      <c r="A222" s="5"/>
      <c r="B222" s="160"/>
      <c r="C222" s="5"/>
      <c r="D222" s="5"/>
      <c r="E222" s="5"/>
      <c r="F222" s="5"/>
      <c r="G222" s="5"/>
      <c r="H222" s="5"/>
      <c r="I222" s="66"/>
      <c r="J222" s="66"/>
      <c r="K222" s="66"/>
      <c r="L222" s="161"/>
      <c r="M222" s="66"/>
      <c r="N222" s="162"/>
      <c r="O222" s="5"/>
      <c r="P222" s="20"/>
      <c r="Q222" s="163"/>
      <c r="R222" s="163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160"/>
      <c r="BO222" s="5"/>
    </row>
    <row r="223" spans="1:67" ht="12.75">
      <c r="A223" s="5"/>
      <c r="B223" s="160"/>
      <c r="C223" s="5"/>
      <c r="D223" s="5"/>
      <c r="E223" s="5"/>
      <c r="F223" s="5"/>
      <c r="G223" s="5"/>
      <c r="H223" s="5"/>
      <c r="I223" s="66"/>
      <c r="J223" s="66"/>
      <c r="K223" s="66"/>
      <c r="L223" s="161"/>
      <c r="M223" s="66"/>
      <c r="N223" s="162"/>
      <c r="O223" s="5"/>
      <c r="P223" s="20"/>
      <c r="Q223" s="163"/>
      <c r="R223" s="163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160"/>
      <c r="BO223" s="5"/>
    </row>
    <row r="224" spans="1:67" ht="12.75">
      <c r="A224" s="5"/>
      <c r="B224" s="160"/>
      <c r="C224" s="5"/>
      <c r="D224" s="5"/>
      <c r="E224" s="5"/>
      <c r="F224" s="5"/>
      <c r="G224" s="5"/>
      <c r="H224" s="5"/>
      <c r="I224" s="66"/>
      <c r="J224" s="66"/>
      <c r="K224" s="66"/>
      <c r="L224" s="161"/>
      <c r="M224" s="66"/>
      <c r="N224" s="162"/>
      <c r="O224" s="5"/>
      <c r="P224" s="20"/>
      <c r="Q224" s="163"/>
      <c r="R224" s="163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160"/>
      <c r="BO224" s="5"/>
    </row>
    <row r="225" spans="1:67" ht="12.75">
      <c r="A225" s="5"/>
      <c r="B225" s="160"/>
      <c r="C225" s="5"/>
      <c r="D225" s="5"/>
      <c r="E225" s="5"/>
      <c r="F225" s="5"/>
      <c r="G225" s="5"/>
      <c r="H225" s="5"/>
      <c r="I225" s="66"/>
      <c r="J225" s="66"/>
      <c r="K225" s="66"/>
      <c r="L225" s="161"/>
      <c r="M225" s="66"/>
      <c r="N225" s="162"/>
      <c r="O225" s="5"/>
      <c r="P225" s="20"/>
      <c r="Q225" s="163"/>
      <c r="R225" s="163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160"/>
      <c r="BO225" s="5"/>
    </row>
    <row r="226" spans="1:67" ht="12.75">
      <c r="A226" s="5"/>
      <c r="B226" s="160"/>
      <c r="C226" s="5"/>
      <c r="D226" s="5"/>
      <c r="E226" s="5"/>
      <c r="F226" s="5"/>
      <c r="G226" s="5"/>
      <c r="H226" s="5"/>
      <c r="I226" s="66"/>
      <c r="J226" s="66"/>
      <c r="K226" s="66"/>
      <c r="L226" s="161"/>
      <c r="M226" s="66"/>
      <c r="N226" s="162"/>
      <c r="O226" s="5"/>
      <c r="P226" s="20"/>
      <c r="Q226" s="163"/>
      <c r="R226" s="163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160"/>
      <c r="BO226" s="5"/>
    </row>
    <row r="227" spans="1:67" ht="12.75">
      <c r="A227" s="5"/>
      <c r="B227" s="160"/>
      <c r="C227" s="5"/>
      <c r="D227" s="5"/>
      <c r="E227" s="5"/>
      <c r="F227" s="5"/>
      <c r="G227" s="5"/>
      <c r="H227" s="5"/>
      <c r="I227" s="66"/>
      <c r="J227" s="66"/>
      <c r="K227" s="66"/>
      <c r="L227" s="161"/>
      <c r="M227" s="66"/>
      <c r="N227" s="162"/>
      <c r="O227" s="5"/>
      <c r="P227" s="20"/>
      <c r="Q227" s="163"/>
      <c r="R227" s="163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160"/>
      <c r="BO227" s="5"/>
    </row>
    <row r="228" spans="1:67" ht="12.75">
      <c r="A228" s="5"/>
      <c r="B228" s="160"/>
      <c r="C228" s="5"/>
      <c r="D228" s="5"/>
      <c r="E228" s="5"/>
      <c r="F228" s="5"/>
      <c r="G228" s="5"/>
      <c r="H228" s="5"/>
      <c r="I228" s="66"/>
      <c r="J228" s="66"/>
      <c r="K228" s="66"/>
      <c r="L228" s="161"/>
      <c r="M228" s="66"/>
      <c r="N228" s="162"/>
      <c r="O228" s="5"/>
      <c r="P228" s="20"/>
      <c r="Q228" s="163"/>
      <c r="R228" s="163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160"/>
      <c r="BO228" s="5"/>
    </row>
    <row r="229" spans="1:67" ht="12.75">
      <c r="A229" s="5"/>
      <c r="B229" s="160"/>
      <c r="C229" s="5"/>
      <c r="D229" s="5"/>
      <c r="E229" s="5"/>
      <c r="F229" s="5"/>
      <c r="G229" s="5"/>
      <c r="H229" s="5"/>
      <c r="I229" s="66"/>
      <c r="J229" s="66"/>
      <c r="K229" s="66"/>
      <c r="L229" s="161"/>
      <c r="M229" s="66"/>
      <c r="N229" s="162"/>
      <c r="O229" s="5"/>
      <c r="P229" s="20"/>
      <c r="Q229" s="163"/>
      <c r="R229" s="163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160"/>
      <c r="BO229" s="5"/>
    </row>
    <row r="230" spans="1:67" ht="12.75">
      <c r="A230" s="5"/>
      <c r="B230" s="160"/>
      <c r="C230" s="5"/>
      <c r="D230" s="5"/>
      <c r="E230" s="5"/>
      <c r="F230" s="5"/>
      <c r="G230" s="5"/>
      <c r="H230" s="5"/>
      <c r="I230" s="66"/>
      <c r="J230" s="66"/>
      <c r="K230" s="66"/>
      <c r="L230" s="161"/>
      <c r="M230" s="66"/>
      <c r="N230" s="162"/>
      <c r="O230" s="5"/>
      <c r="P230" s="20"/>
      <c r="Q230" s="163"/>
      <c r="R230" s="163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160"/>
      <c r="BO230" s="5"/>
    </row>
    <row r="231" spans="1:67" ht="12.75">
      <c r="A231" s="5"/>
      <c r="B231" s="160"/>
      <c r="C231" s="5"/>
      <c r="D231" s="5"/>
      <c r="E231" s="5"/>
      <c r="F231" s="5"/>
      <c r="G231" s="5"/>
      <c r="H231" s="5"/>
      <c r="I231" s="66"/>
      <c r="J231" s="66"/>
      <c r="K231" s="66"/>
      <c r="L231" s="161"/>
      <c r="M231" s="66"/>
      <c r="N231" s="162"/>
      <c r="O231" s="5"/>
      <c r="P231" s="20"/>
      <c r="Q231" s="163"/>
      <c r="R231" s="163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160"/>
      <c r="BO231" s="5"/>
    </row>
    <row r="232" spans="1:67" ht="12.75">
      <c r="A232" s="5"/>
      <c r="B232" s="160"/>
      <c r="C232" s="5"/>
      <c r="D232" s="5"/>
      <c r="E232" s="5"/>
      <c r="F232" s="5"/>
      <c r="G232" s="5"/>
      <c r="H232" s="5"/>
      <c r="I232" s="66"/>
      <c r="J232" s="66"/>
      <c r="K232" s="66"/>
      <c r="L232" s="161"/>
      <c r="M232" s="66"/>
      <c r="N232" s="162"/>
      <c r="O232" s="5"/>
      <c r="P232" s="20"/>
      <c r="Q232" s="163"/>
      <c r="R232" s="163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160"/>
      <c r="BO232" s="5"/>
    </row>
    <row r="233" spans="1:67" ht="12.75">
      <c r="A233" s="5"/>
      <c r="B233" s="160"/>
      <c r="C233" s="5"/>
      <c r="D233" s="5"/>
      <c r="E233" s="5"/>
      <c r="F233" s="5"/>
      <c r="G233" s="5"/>
      <c r="H233" s="5"/>
      <c r="I233" s="66"/>
      <c r="J233" s="66"/>
      <c r="K233" s="66"/>
      <c r="L233" s="161"/>
      <c r="M233" s="66"/>
      <c r="N233" s="162"/>
      <c r="O233" s="5"/>
      <c r="P233" s="20"/>
      <c r="Q233" s="163"/>
      <c r="R233" s="163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160"/>
      <c r="BO233" s="5"/>
    </row>
    <row r="234" spans="1:67" ht="12.75">
      <c r="A234" s="5"/>
      <c r="B234" s="160"/>
      <c r="C234" s="5"/>
      <c r="D234" s="5"/>
      <c r="E234" s="5"/>
      <c r="F234" s="5"/>
      <c r="G234" s="5"/>
      <c r="H234" s="5"/>
      <c r="I234" s="66"/>
      <c r="J234" s="66"/>
      <c r="K234" s="66"/>
      <c r="L234" s="161"/>
      <c r="M234" s="66"/>
      <c r="N234" s="162"/>
      <c r="O234" s="5"/>
      <c r="P234" s="20"/>
      <c r="Q234" s="163"/>
      <c r="R234" s="163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160"/>
      <c r="BO234" s="5"/>
    </row>
    <row r="235" spans="1:67" ht="12.75">
      <c r="A235" s="5"/>
      <c r="B235" s="160"/>
      <c r="C235" s="5"/>
      <c r="D235" s="5"/>
      <c r="E235" s="5"/>
      <c r="F235" s="5"/>
      <c r="G235" s="5"/>
      <c r="H235" s="5"/>
      <c r="I235" s="66"/>
      <c r="J235" s="66"/>
      <c r="K235" s="66"/>
      <c r="L235" s="161"/>
      <c r="M235" s="66"/>
      <c r="N235" s="162"/>
      <c r="O235" s="5"/>
      <c r="P235" s="20"/>
      <c r="Q235" s="163"/>
      <c r="R235" s="163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160"/>
      <c r="BO235" s="5"/>
    </row>
    <row r="236" spans="1:67" ht="12.75">
      <c r="A236" s="5"/>
      <c r="B236" s="160"/>
      <c r="C236" s="5"/>
      <c r="D236" s="5"/>
      <c r="E236" s="5"/>
      <c r="F236" s="5"/>
      <c r="G236" s="5"/>
      <c r="H236" s="5"/>
      <c r="I236" s="66"/>
      <c r="J236" s="66"/>
      <c r="K236" s="66"/>
      <c r="L236" s="161"/>
      <c r="M236" s="66"/>
      <c r="N236" s="162"/>
      <c r="O236" s="5"/>
      <c r="P236" s="20"/>
      <c r="Q236" s="163"/>
      <c r="R236" s="163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160"/>
      <c r="BO236" s="5"/>
    </row>
    <row r="237" spans="1:67" ht="12.75">
      <c r="A237" s="5"/>
      <c r="B237" s="160"/>
      <c r="C237" s="5"/>
      <c r="D237" s="5"/>
      <c r="E237" s="5"/>
      <c r="F237" s="5"/>
      <c r="G237" s="5"/>
      <c r="H237" s="5"/>
      <c r="I237" s="66"/>
      <c r="J237" s="66"/>
      <c r="K237" s="66"/>
      <c r="L237" s="161"/>
      <c r="M237" s="66"/>
      <c r="N237" s="162"/>
      <c r="O237" s="5"/>
      <c r="P237" s="20"/>
      <c r="Q237" s="163"/>
      <c r="R237" s="163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160"/>
      <c r="BO237" s="5"/>
    </row>
    <row r="238" spans="1:67" ht="12.75">
      <c r="A238" s="5"/>
      <c r="B238" s="160"/>
      <c r="C238" s="5"/>
      <c r="D238" s="5"/>
      <c r="E238" s="5"/>
      <c r="F238" s="5"/>
      <c r="G238" s="5"/>
      <c r="H238" s="5"/>
      <c r="I238" s="66"/>
      <c r="J238" s="66"/>
      <c r="K238" s="66"/>
      <c r="L238" s="161"/>
      <c r="M238" s="66"/>
      <c r="N238" s="162"/>
      <c r="O238" s="5"/>
      <c r="P238" s="20"/>
      <c r="Q238" s="163"/>
      <c r="R238" s="163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160"/>
      <c r="BO238" s="5"/>
    </row>
    <row r="239" spans="1:67" ht="12.75">
      <c r="A239" s="5"/>
      <c r="B239" s="160"/>
      <c r="C239" s="5"/>
      <c r="D239" s="5"/>
      <c r="E239" s="5"/>
      <c r="F239" s="5"/>
      <c r="G239" s="5"/>
      <c r="H239" s="5"/>
      <c r="I239" s="66"/>
      <c r="J239" s="66"/>
      <c r="K239" s="66"/>
      <c r="L239" s="161"/>
      <c r="M239" s="66"/>
      <c r="N239" s="162"/>
      <c r="O239" s="5"/>
      <c r="P239" s="20"/>
      <c r="Q239" s="163"/>
      <c r="R239" s="163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160"/>
      <c r="BO239" s="5"/>
    </row>
    <row r="240" spans="1:67" ht="12.75">
      <c r="A240" s="5"/>
      <c r="B240" s="160"/>
      <c r="C240" s="5"/>
      <c r="D240" s="5"/>
      <c r="E240" s="5"/>
      <c r="F240" s="5"/>
      <c r="G240" s="5"/>
      <c r="H240" s="5"/>
      <c r="I240" s="66"/>
      <c r="J240" s="66"/>
      <c r="K240" s="66"/>
      <c r="L240" s="161"/>
      <c r="M240" s="66"/>
      <c r="N240" s="162"/>
      <c r="O240" s="5"/>
      <c r="P240" s="20"/>
      <c r="Q240" s="163"/>
      <c r="R240" s="163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160"/>
      <c r="BO240" s="5"/>
    </row>
    <row r="241" spans="1:67" ht="12.75">
      <c r="A241" s="5"/>
      <c r="B241" s="160"/>
      <c r="C241" s="5"/>
      <c r="D241" s="5"/>
      <c r="E241" s="5"/>
      <c r="F241" s="5"/>
      <c r="G241" s="5"/>
      <c r="H241" s="5"/>
      <c r="I241" s="66"/>
      <c r="J241" s="66"/>
      <c r="K241" s="66"/>
      <c r="L241" s="161"/>
      <c r="M241" s="66"/>
      <c r="N241" s="162"/>
      <c r="O241" s="5"/>
      <c r="P241" s="20"/>
      <c r="Q241" s="163"/>
      <c r="R241" s="163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160"/>
      <c r="BO241" s="5"/>
    </row>
    <row r="242" spans="1:67" ht="12.75">
      <c r="A242" s="5"/>
      <c r="B242" s="160"/>
      <c r="C242" s="5"/>
      <c r="D242" s="5"/>
      <c r="E242" s="5"/>
      <c r="F242" s="5"/>
      <c r="G242" s="5"/>
      <c r="H242" s="5"/>
      <c r="I242" s="66"/>
      <c r="J242" s="66"/>
      <c r="K242" s="66"/>
      <c r="L242" s="161"/>
      <c r="M242" s="66"/>
      <c r="N242" s="162"/>
      <c r="O242" s="5"/>
      <c r="P242" s="20"/>
      <c r="Q242" s="163"/>
      <c r="R242" s="163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160"/>
      <c r="BO242" s="5"/>
    </row>
    <row r="243" spans="1:67" ht="12.75">
      <c r="A243" s="5"/>
      <c r="B243" s="160"/>
      <c r="C243" s="5"/>
      <c r="D243" s="5"/>
      <c r="E243" s="5"/>
      <c r="F243" s="5"/>
      <c r="G243" s="5"/>
      <c r="H243" s="5"/>
      <c r="I243" s="66"/>
      <c r="J243" s="66"/>
      <c r="K243" s="66"/>
      <c r="L243" s="161"/>
      <c r="M243" s="66"/>
      <c r="N243" s="162"/>
      <c r="O243" s="5"/>
      <c r="P243" s="20"/>
      <c r="Q243" s="163"/>
      <c r="R243" s="163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160"/>
      <c r="BO243" s="5"/>
    </row>
    <row r="244" spans="1:67" ht="12.75">
      <c r="A244" s="5"/>
      <c r="B244" s="160"/>
      <c r="C244" s="5"/>
      <c r="D244" s="5"/>
      <c r="E244" s="5"/>
      <c r="F244" s="5"/>
      <c r="G244" s="5"/>
      <c r="H244" s="5"/>
      <c r="I244" s="66"/>
      <c r="J244" s="66"/>
      <c r="K244" s="66"/>
      <c r="L244" s="161"/>
      <c r="M244" s="66"/>
      <c r="N244" s="162"/>
      <c r="O244" s="5"/>
      <c r="P244" s="20"/>
      <c r="Q244" s="163"/>
      <c r="R244" s="163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160"/>
      <c r="BO244" s="5"/>
    </row>
    <row r="245" spans="1:67" ht="12.75">
      <c r="A245" s="5"/>
      <c r="B245" s="160"/>
      <c r="C245" s="5"/>
      <c r="D245" s="5"/>
      <c r="E245" s="5"/>
      <c r="F245" s="5"/>
      <c r="G245" s="5"/>
      <c r="H245" s="5"/>
      <c r="I245" s="66"/>
      <c r="J245" s="66"/>
      <c r="K245" s="66"/>
      <c r="L245" s="161"/>
      <c r="M245" s="66"/>
      <c r="N245" s="162"/>
      <c r="O245" s="5"/>
      <c r="P245" s="20"/>
      <c r="Q245" s="163"/>
      <c r="R245" s="163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160"/>
      <c r="BO245" s="5"/>
    </row>
    <row r="246" spans="1:67" ht="12.75">
      <c r="A246" s="5"/>
      <c r="B246" s="160"/>
      <c r="C246" s="5"/>
      <c r="D246" s="5"/>
      <c r="E246" s="5"/>
      <c r="F246" s="5"/>
      <c r="G246" s="5"/>
      <c r="H246" s="5"/>
      <c r="I246" s="66"/>
      <c r="J246" s="66"/>
      <c r="K246" s="66"/>
      <c r="L246" s="161"/>
      <c r="M246" s="66"/>
      <c r="N246" s="162"/>
      <c r="O246" s="5"/>
      <c r="P246" s="20"/>
      <c r="Q246" s="163"/>
      <c r="R246" s="163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160"/>
      <c r="BO246" s="5"/>
    </row>
    <row r="247" spans="1:67" ht="12.75">
      <c r="A247" s="5"/>
      <c r="B247" s="160"/>
      <c r="C247" s="5"/>
      <c r="D247" s="5"/>
      <c r="E247" s="5"/>
      <c r="F247" s="5"/>
      <c r="G247" s="5"/>
      <c r="H247" s="5"/>
      <c r="I247" s="66"/>
      <c r="J247" s="66"/>
      <c r="K247" s="66"/>
      <c r="L247" s="161"/>
      <c r="M247" s="66"/>
      <c r="N247" s="162"/>
      <c r="O247" s="5"/>
      <c r="P247" s="20"/>
      <c r="Q247" s="163"/>
      <c r="R247" s="163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160"/>
      <c r="BO247" s="5"/>
    </row>
    <row r="248" spans="1:67" ht="12.75">
      <c r="A248" s="5"/>
      <c r="B248" s="160"/>
      <c r="C248" s="5"/>
      <c r="D248" s="5"/>
      <c r="E248" s="5"/>
      <c r="F248" s="5"/>
      <c r="G248" s="5"/>
      <c r="H248" s="5"/>
      <c r="I248" s="66"/>
      <c r="J248" s="66"/>
      <c r="K248" s="66"/>
      <c r="L248" s="161"/>
      <c r="M248" s="66"/>
      <c r="N248" s="162"/>
      <c r="O248" s="5"/>
      <c r="P248" s="20"/>
      <c r="Q248" s="163"/>
      <c r="R248" s="163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160"/>
      <c r="BO248" s="5"/>
    </row>
    <row r="249" spans="1:67" ht="12.75">
      <c r="A249" s="5"/>
      <c r="B249" s="160"/>
      <c r="C249" s="5"/>
      <c r="D249" s="5"/>
      <c r="E249" s="5"/>
      <c r="F249" s="5"/>
      <c r="G249" s="5"/>
      <c r="H249" s="5"/>
      <c r="I249" s="66"/>
      <c r="J249" s="66"/>
      <c r="K249" s="66"/>
      <c r="L249" s="161"/>
      <c r="M249" s="66"/>
      <c r="N249" s="162"/>
      <c r="O249" s="5"/>
      <c r="P249" s="20"/>
      <c r="Q249" s="163"/>
      <c r="R249" s="163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160"/>
      <c r="BO249" s="5"/>
    </row>
    <row r="250" spans="1:67" ht="12.75">
      <c r="A250" s="5"/>
      <c r="B250" s="160"/>
      <c r="C250" s="5"/>
      <c r="D250" s="5"/>
      <c r="E250" s="5"/>
      <c r="F250" s="5"/>
      <c r="G250" s="5"/>
      <c r="H250" s="5"/>
      <c r="I250" s="66"/>
      <c r="J250" s="66"/>
      <c r="K250" s="66"/>
      <c r="L250" s="161"/>
      <c r="M250" s="66"/>
      <c r="N250" s="162"/>
      <c r="O250" s="5"/>
      <c r="P250" s="20"/>
      <c r="Q250" s="163"/>
      <c r="R250" s="163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160"/>
      <c r="BO250" s="5"/>
    </row>
    <row r="251" spans="1:67" ht="12.75">
      <c r="A251" s="5"/>
      <c r="B251" s="160"/>
      <c r="C251" s="5"/>
      <c r="D251" s="5"/>
      <c r="E251" s="5"/>
      <c r="F251" s="5"/>
      <c r="G251" s="5"/>
      <c r="H251" s="5"/>
      <c r="I251" s="66"/>
      <c r="J251" s="66"/>
      <c r="K251" s="66"/>
      <c r="L251" s="161"/>
      <c r="M251" s="66"/>
      <c r="N251" s="162"/>
      <c r="O251" s="5"/>
      <c r="P251" s="20"/>
      <c r="Q251" s="163"/>
      <c r="R251" s="163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160"/>
      <c r="BO251" s="5"/>
    </row>
    <row r="252" spans="1:67" ht="12.75">
      <c r="A252" s="5"/>
      <c r="B252" s="160"/>
      <c r="C252" s="5"/>
      <c r="D252" s="5"/>
      <c r="E252" s="5"/>
      <c r="F252" s="5"/>
      <c r="G252" s="5"/>
      <c r="H252" s="5"/>
      <c r="I252" s="66"/>
      <c r="J252" s="66"/>
      <c r="K252" s="66"/>
      <c r="L252" s="161"/>
      <c r="M252" s="66"/>
      <c r="N252" s="162"/>
      <c r="O252" s="5"/>
      <c r="P252" s="20"/>
      <c r="Q252" s="163"/>
      <c r="R252" s="163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160"/>
      <c r="BO252" s="5"/>
    </row>
    <row r="253" spans="1:67" ht="12.75">
      <c r="A253" s="5"/>
      <c r="B253" s="160"/>
      <c r="C253" s="5"/>
      <c r="D253" s="5"/>
      <c r="E253" s="5"/>
      <c r="F253" s="5"/>
      <c r="G253" s="5"/>
      <c r="H253" s="5"/>
      <c r="I253" s="66"/>
      <c r="J253" s="66"/>
      <c r="K253" s="66"/>
      <c r="L253" s="161"/>
      <c r="M253" s="66"/>
      <c r="N253" s="162"/>
      <c r="O253" s="5"/>
      <c r="P253" s="20"/>
      <c r="Q253" s="163"/>
      <c r="R253" s="163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160"/>
      <c r="BO253" s="5"/>
    </row>
    <row r="254" spans="1:67" ht="12.75">
      <c r="A254" s="5"/>
      <c r="B254" s="160"/>
      <c r="C254" s="5"/>
      <c r="D254" s="5"/>
      <c r="E254" s="5"/>
      <c r="F254" s="5"/>
      <c r="G254" s="5"/>
      <c r="H254" s="5"/>
      <c r="I254" s="66"/>
      <c r="J254" s="66"/>
      <c r="K254" s="66"/>
      <c r="L254" s="161"/>
      <c r="M254" s="66"/>
      <c r="N254" s="162"/>
      <c r="O254" s="5"/>
      <c r="P254" s="20"/>
      <c r="Q254" s="163"/>
      <c r="R254" s="163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160"/>
      <c r="BO254" s="5"/>
    </row>
    <row r="255" spans="1:67" ht="12.75">
      <c r="A255" s="5"/>
      <c r="B255" s="160"/>
      <c r="C255" s="5"/>
      <c r="D255" s="5"/>
      <c r="E255" s="5"/>
      <c r="F255" s="5"/>
      <c r="G255" s="5"/>
      <c r="H255" s="5"/>
      <c r="I255" s="66"/>
      <c r="J255" s="66"/>
      <c r="K255" s="66"/>
      <c r="L255" s="161"/>
      <c r="M255" s="66"/>
      <c r="N255" s="162"/>
      <c r="O255" s="5"/>
      <c r="P255" s="20"/>
      <c r="Q255" s="163"/>
      <c r="R255" s="163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160"/>
      <c r="BO255" s="5"/>
    </row>
    <row r="256" spans="1:67" ht="12.75">
      <c r="A256" s="5"/>
      <c r="B256" s="160"/>
      <c r="C256" s="5"/>
      <c r="D256" s="5"/>
      <c r="E256" s="5"/>
      <c r="F256" s="5"/>
      <c r="G256" s="5"/>
      <c r="H256" s="5"/>
      <c r="I256" s="66"/>
      <c r="J256" s="66"/>
      <c r="K256" s="66"/>
      <c r="L256" s="161"/>
      <c r="M256" s="66"/>
      <c r="N256" s="162"/>
      <c r="O256" s="5"/>
      <c r="P256" s="20"/>
      <c r="Q256" s="163"/>
      <c r="R256" s="163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160"/>
      <c r="BO256" s="5"/>
    </row>
    <row r="257" spans="1:67" ht="12.75">
      <c r="A257" s="5"/>
      <c r="B257" s="160"/>
      <c r="C257" s="5"/>
      <c r="D257" s="5"/>
      <c r="E257" s="5"/>
      <c r="F257" s="5"/>
      <c r="G257" s="5"/>
      <c r="H257" s="5"/>
      <c r="I257" s="66"/>
      <c r="J257" s="66"/>
      <c r="K257" s="66"/>
      <c r="L257" s="161"/>
      <c r="M257" s="66"/>
      <c r="N257" s="162"/>
      <c r="O257" s="5"/>
      <c r="P257" s="20"/>
      <c r="Q257" s="163"/>
      <c r="R257" s="163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160"/>
      <c r="BO257" s="5"/>
    </row>
    <row r="258" spans="1:67" ht="12.75">
      <c r="A258" s="5"/>
      <c r="B258" s="160"/>
      <c r="C258" s="5"/>
      <c r="D258" s="5"/>
      <c r="E258" s="5"/>
      <c r="F258" s="5"/>
      <c r="G258" s="5"/>
      <c r="H258" s="5"/>
      <c r="I258" s="66"/>
      <c r="J258" s="66"/>
      <c r="K258" s="66"/>
      <c r="L258" s="161"/>
      <c r="M258" s="66"/>
      <c r="N258" s="162"/>
      <c r="O258" s="5"/>
      <c r="P258" s="20"/>
      <c r="Q258" s="163"/>
      <c r="R258" s="163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160"/>
      <c r="BO258" s="5"/>
    </row>
    <row r="259" spans="1:67" ht="12.75">
      <c r="A259" s="5"/>
      <c r="B259" s="160"/>
      <c r="C259" s="5"/>
      <c r="D259" s="5"/>
      <c r="E259" s="5"/>
      <c r="F259" s="5"/>
      <c r="G259" s="5"/>
      <c r="H259" s="5"/>
      <c r="I259" s="66"/>
      <c r="J259" s="66"/>
      <c r="K259" s="66"/>
      <c r="L259" s="161"/>
      <c r="M259" s="66"/>
      <c r="N259" s="162"/>
      <c r="O259" s="5"/>
      <c r="P259" s="20"/>
      <c r="Q259" s="163"/>
      <c r="R259" s="163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160"/>
      <c r="BO259" s="5"/>
    </row>
    <row r="260" spans="1:67" ht="12.75">
      <c r="A260" s="5"/>
      <c r="B260" s="160"/>
      <c r="C260" s="5"/>
      <c r="D260" s="5"/>
      <c r="E260" s="5"/>
      <c r="F260" s="5"/>
      <c r="G260" s="5"/>
      <c r="H260" s="5"/>
      <c r="I260" s="66"/>
      <c r="J260" s="66"/>
      <c r="K260" s="66"/>
      <c r="L260" s="161"/>
      <c r="M260" s="66"/>
      <c r="N260" s="162"/>
      <c r="O260" s="5"/>
      <c r="P260" s="20"/>
      <c r="Q260" s="163"/>
      <c r="R260" s="163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160"/>
      <c r="BO260" s="5"/>
    </row>
    <row r="261" spans="1:67" ht="12.75">
      <c r="A261" s="5"/>
      <c r="B261" s="160"/>
      <c r="C261" s="5"/>
      <c r="D261" s="5"/>
      <c r="E261" s="5"/>
      <c r="F261" s="5"/>
      <c r="G261" s="5"/>
      <c r="H261" s="5"/>
      <c r="I261" s="66"/>
      <c r="J261" s="66"/>
      <c r="K261" s="66"/>
      <c r="L261" s="161"/>
      <c r="M261" s="66"/>
      <c r="N261" s="162"/>
      <c r="O261" s="5"/>
      <c r="P261" s="20"/>
      <c r="Q261" s="163"/>
      <c r="R261" s="163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160"/>
      <c r="BO261" s="5"/>
    </row>
    <row r="262" spans="1:67" ht="12.75">
      <c r="A262" s="5"/>
      <c r="B262" s="160"/>
      <c r="C262" s="5"/>
      <c r="D262" s="5"/>
      <c r="E262" s="5"/>
      <c r="F262" s="5"/>
      <c r="G262" s="5"/>
      <c r="H262" s="5"/>
      <c r="I262" s="66"/>
      <c r="J262" s="66"/>
      <c r="K262" s="66"/>
      <c r="L262" s="161"/>
      <c r="M262" s="66"/>
      <c r="N262" s="162"/>
      <c r="O262" s="5"/>
      <c r="P262" s="20"/>
      <c r="Q262" s="163"/>
      <c r="R262" s="163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160"/>
      <c r="BO262" s="5"/>
    </row>
    <row r="263" spans="1:67" ht="12.75">
      <c r="A263" s="5"/>
      <c r="B263" s="160"/>
      <c r="C263" s="5"/>
      <c r="D263" s="5"/>
      <c r="E263" s="5"/>
      <c r="F263" s="5"/>
      <c r="G263" s="5"/>
      <c r="H263" s="5"/>
      <c r="I263" s="66"/>
      <c r="J263" s="66"/>
      <c r="K263" s="66"/>
      <c r="L263" s="161"/>
      <c r="M263" s="66"/>
      <c r="N263" s="162"/>
      <c r="O263" s="5"/>
      <c r="P263" s="20"/>
      <c r="Q263" s="163"/>
      <c r="R263" s="163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160"/>
      <c r="BO263" s="5"/>
    </row>
    <row r="264" spans="1:67" ht="12.75">
      <c r="A264" s="5"/>
      <c r="B264" s="160"/>
      <c r="C264" s="5"/>
      <c r="D264" s="5"/>
      <c r="E264" s="5"/>
      <c r="F264" s="5"/>
      <c r="G264" s="5"/>
      <c r="H264" s="5"/>
      <c r="I264" s="66"/>
      <c r="J264" s="66"/>
      <c r="K264" s="66"/>
      <c r="L264" s="161"/>
      <c r="M264" s="66"/>
      <c r="N264" s="162"/>
      <c r="O264" s="5"/>
      <c r="P264" s="20"/>
      <c r="Q264" s="163"/>
      <c r="R264" s="163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160"/>
      <c r="BO264" s="5"/>
    </row>
    <row r="265" spans="1:67" ht="12.75">
      <c r="A265" s="5"/>
      <c r="B265" s="160"/>
      <c r="C265" s="5"/>
      <c r="D265" s="5"/>
      <c r="E265" s="5"/>
      <c r="F265" s="5"/>
      <c r="G265" s="5"/>
      <c r="H265" s="5"/>
      <c r="I265" s="66"/>
      <c r="J265" s="66"/>
      <c r="K265" s="66"/>
      <c r="L265" s="161"/>
      <c r="M265" s="66"/>
      <c r="N265" s="162"/>
      <c r="O265" s="5"/>
      <c r="P265" s="20"/>
      <c r="Q265" s="163"/>
      <c r="R265" s="163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160"/>
      <c r="BO265" s="5"/>
    </row>
    <row r="266" spans="1:67" ht="12.75">
      <c r="A266" s="5"/>
      <c r="B266" s="160"/>
      <c r="C266" s="5"/>
      <c r="D266" s="5"/>
      <c r="E266" s="5"/>
      <c r="F266" s="5"/>
      <c r="G266" s="5"/>
      <c r="H266" s="5"/>
      <c r="I266" s="66"/>
      <c r="J266" s="66"/>
      <c r="K266" s="66"/>
      <c r="L266" s="161"/>
      <c r="M266" s="66"/>
      <c r="N266" s="162"/>
      <c r="O266" s="5"/>
      <c r="P266" s="20"/>
      <c r="Q266" s="163"/>
      <c r="R266" s="163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160"/>
      <c r="BO266" s="5"/>
    </row>
    <row r="267" spans="1:67" ht="12.75">
      <c r="A267" s="5"/>
      <c r="B267" s="160"/>
      <c r="C267" s="5"/>
      <c r="D267" s="5"/>
      <c r="E267" s="5"/>
      <c r="F267" s="5"/>
      <c r="G267" s="5"/>
      <c r="H267" s="5"/>
      <c r="I267" s="66"/>
      <c r="J267" s="66"/>
      <c r="K267" s="66"/>
      <c r="L267" s="161"/>
      <c r="M267" s="66"/>
      <c r="N267" s="162"/>
      <c r="O267" s="5"/>
      <c r="P267" s="20"/>
      <c r="Q267" s="163"/>
      <c r="R267" s="163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160"/>
      <c r="BO267" s="5"/>
    </row>
    <row r="268" spans="1:67" ht="12.75">
      <c r="A268" s="5"/>
      <c r="B268" s="160"/>
      <c r="C268" s="5"/>
      <c r="D268" s="5"/>
      <c r="E268" s="5"/>
      <c r="F268" s="5"/>
      <c r="G268" s="5"/>
      <c r="H268" s="5"/>
      <c r="I268" s="66"/>
      <c r="J268" s="66"/>
      <c r="K268" s="66"/>
      <c r="L268" s="161"/>
      <c r="M268" s="66"/>
      <c r="N268" s="162"/>
      <c r="O268" s="5"/>
      <c r="P268" s="20"/>
      <c r="Q268" s="163"/>
      <c r="R268" s="163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160"/>
      <c r="BO268" s="5"/>
    </row>
    <row r="269" spans="1:67" ht="12.75">
      <c r="A269" s="5"/>
      <c r="B269" s="160"/>
      <c r="C269" s="5"/>
      <c r="D269" s="5"/>
      <c r="E269" s="5"/>
      <c r="F269" s="5"/>
      <c r="G269" s="5"/>
      <c r="H269" s="5"/>
      <c r="I269" s="66"/>
      <c r="J269" s="66"/>
      <c r="K269" s="66"/>
      <c r="L269" s="161"/>
      <c r="M269" s="66"/>
      <c r="N269" s="162"/>
      <c r="O269" s="5"/>
      <c r="P269" s="20"/>
      <c r="Q269" s="163"/>
      <c r="R269" s="163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160"/>
      <c r="BO269" s="5"/>
    </row>
    <row r="270" spans="1:67" ht="12.75">
      <c r="A270" s="5"/>
      <c r="B270" s="160"/>
      <c r="C270" s="5"/>
      <c r="D270" s="5"/>
      <c r="E270" s="5"/>
      <c r="F270" s="5"/>
      <c r="G270" s="5"/>
      <c r="H270" s="5"/>
      <c r="I270" s="66"/>
      <c r="J270" s="66"/>
      <c r="K270" s="66"/>
      <c r="L270" s="161"/>
      <c r="M270" s="66"/>
      <c r="N270" s="162"/>
      <c r="O270" s="5"/>
      <c r="P270" s="20"/>
      <c r="Q270" s="163"/>
      <c r="R270" s="163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160"/>
      <c r="BO270" s="5"/>
    </row>
    <row r="271" spans="1:67" ht="12.75">
      <c r="A271" s="5"/>
      <c r="B271" s="160"/>
      <c r="C271" s="5"/>
      <c r="D271" s="5"/>
      <c r="E271" s="5"/>
      <c r="F271" s="5"/>
      <c r="G271" s="5"/>
      <c r="H271" s="5"/>
      <c r="I271" s="66"/>
      <c r="J271" s="66"/>
      <c r="K271" s="66"/>
      <c r="L271" s="161"/>
      <c r="M271" s="66"/>
      <c r="N271" s="162"/>
      <c r="O271" s="5"/>
      <c r="P271" s="20"/>
      <c r="Q271" s="163"/>
      <c r="R271" s="163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160"/>
      <c r="BO271" s="5"/>
    </row>
    <row r="272" spans="1:67" ht="12.75">
      <c r="A272" s="5"/>
      <c r="B272" s="160"/>
      <c r="C272" s="5"/>
      <c r="D272" s="5"/>
      <c r="E272" s="5"/>
      <c r="F272" s="5"/>
      <c r="G272" s="5"/>
      <c r="H272" s="5"/>
      <c r="I272" s="66"/>
      <c r="J272" s="66"/>
      <c r="K272" s="66"/>
      <c r="L272" s="161"/>
      <c r="M272" s="66"/>
      <c r="N272" s="162"/>
      <c r="O272" s="5"/>
      <c r="P272" s="20"/>
      <c r="Q272" s="163"/>
      <c r="R272" s="163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160"/>
      <c r="BO272" s="5"/>
    </row>
    <row r="273" spans="1:67" ht="12.75">
      <c r="A273" s="5"/>
      <c r="B273" s="160"/>
      <c r="C273" s="5"/>
      <c r="D273" s="5"/>
      <c r="E273" s="5"/>
      <c r="F273" s="5"/>
      <c r="G273" s="5"/>
      <c r="H273" s="5"/>
      <c r="I273" s="66"/>
      <c r="J273" s="66"/>
      <c r="K273" s="66"/>
      <c r="L273" s="161"/>
      <c r="M273" s="66"/>
      <c r="N273" s="162"/>
      <c r="O273" s="5"/>
      <c r="P273" s="20"/>
      <c r="Q273" s="163"/>
      <c r="R273" s="163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160"/>
      <c r="BO273" s="5"/>
    </row>
    <row r="274" spans="1:67" ht="12.75">
      <c r="A274" s="5"/>
      <c r="B274" s="160"/>
      <c r="C274" s="5"/>
      <c r="D274" s="5"/>
      <c r="E274" s="5"/>
      <c r="F274" s="5"/>
      <c r="G274" s="5"/>
      <c r="H274" s="5"/>
      <c r="I274" s="66"/>
      <c r="J274" s="66"/>
      <c r="K274" s="66"/>
      <c r="L274" s="161"/>
      <c r="M274" s="66"/>
      <c r="N274" s="162"/>
      <c r="O274" s="5"/>
      <c r="P274" s="20"/>
      <c r="Q274" s="163"/>
      <c r="R274" s="163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160"/>
      <c r="BO274" s="5"/>
    </row>
    <row r="275" spans="1:67" ht="12.75">
      <c r="A275" s="5"/>
      <c r="B275" s="160"/>
      <c r="C275" s="5"/>
      <c r="D275" s="5"/>
      <c r="E275" s="5"/>
      <c r="F275" s="5"/>
      <c r="G275" s="5"/>
      <c r="H275" s="5"/>
      <c r="I275" s="66"/>
      <c r="J275" s="66"/>
      <c r="K275" s="66"/>
      <c r="L275" s="161"/>
      <c r="M275" s="66"/>
      <c r="N275" s="162"/>
      <c r="O275" s="5"/>
      <c r="P275" s="20"/>
      <c r="Q275" s="163"/>
      <c r="R275" s="163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160"/>
      <c r="BO275" s="5"/>
    </row>
    <row r="276" spans="1:67" ht="12.75">
      <c r="A276" s="5"/>
      <c r="B276" s="160"/>
      <c r="C276" s="5"/>
      <c r="D276" s="5"/>
      <c r="E276" s="5"/>
      <c r="F276" s="5"/>
      <c r="G276" s="5"/>
      <c r="H276" s="5"/>
      <c r="I276" s="66"/>
      <c r="J276" s="66"/>
      <c r="K276" s="66"/>
      <c r="L276" s="161"/>
      <c r="M276" s="66"/>
      <c r="N276" s="162"/>
      <c r="O276" s="5"/>
      <c r="P276" s="20"/>
      <c r="Q276" s="163"/>
      <c r="R276" s="163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160"/>
      <c r="BO276" s="5"/>
    </row>
    <row r="277" spans="1:67" ht="12.75">
      <c r="A277" s="5"/>
      <c r="B277" s="160"/>
      <c r="C277" s="5"/>
      <c r="D277" s="5"/>
      <c r="E277" s="5"/>
      <c r="F277" s="5"/>
      <c r="G277" s="5"/>
      <c r="H277" s="5"/>
      <c r="I277" s="66"/>
      <c r="J277" s="66"/>
      <c r="K277" s="66"/>
      <c r="L277" s="161"/>
      <c r="M277" s="66"/>
      <c r="N277" s="162"/>
      <c r="O277" s="5"/>
      <c r="P277" s="20"/>
      <c r="Q277" s="163"/>
      <c r="R277" s="163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160"/>
      <c r="BO277" s="5"/>
    </row>
    <row r="278" spans="1:67" ht="12.75">
      <c r="A278" s="5"/>
      <c r="B278" s="160"/>
      <c r="C278" s="5"/>
      <c r="D278" s="5"/>
      <c r="E278" s="5"/>
      <c r="F278" s="5"/>
      <c r="G278" s="5"/>
      <c r="H278" s="5"/>
      <c r="I278" s="66"/>
      <c r="J278" s="66"/>
      <c r="K278" s="66"/>
      <c r="L278" s="161"/>
      <c r="M278" s="66"/>
      <c r="N278" s="162"/>
      <c r="O278" s="5"/>
      <c r="P278" s="20"/>
      <c r="Q278" s="163"/>
      <c r="R278" s="163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160"/>
      <c r="BO278" s="5"/>
    </row>
    <row r="279" spans="1:67" ht="12.75">
      <c r="A279" s="5"/>
      <c r="B279" s="160"/>
      <c r="C279" s="5"/>
      <c r="D279" s="5"/>
      <c r="E279" s="5"/>
      <c r="F279" s="5"/>
      <c r="G279" s="5"/>
      <c r="H279" s="5"/>
      <c r="I279" s="66"/>
      <c r="J279" s="66"/>
      <c r="K279" s="66"/>
      <c r="L279" s="161"/>
      <c r="M279" s="66"/>
      <c r="N279" s="162"/>
      <c r="O279" s="5"/>
      <c r="P279" s="20"/>
      <c r="Q279" s="163"/>
      <c r="R279" s="163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160"/>
      <c r="BO279" s="5"/>
    </row>
    <row r="280" spans="1:67" ht="12.75">
      <c r="A280" s="5"/>
      <c r="B280" s="160"/>
      <c r="C280" s="5"/>
      <c r="D280" s="5"/>
      <c r="E280" s="5"/>
      <c r="F280" s="5"/>
      <c r="G280" s="5"/>
      <c r="H280" s="5"/>
      <c r="I280" s="66"/>
      <c r="J280" s="66"/>
      <c r="K280" s="66"/>
      <c r="L280" s="161"/>
      <c r="M280" s="66"/>
      <c r="N280" s="162"/>
      <c r="O280" s="5"/>
      <c r="P280" s="20"/>
      <c r="Q280" s="163"/>
      <c r="R280" s="163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160"/>
      <c r="BO280" s="5"/>
    </row>
    <row r="281" spans="1:67" ht="12.75">
      <c r="A281" s="5"/>
      <c r="B281" s="160"/>
      <c r="C281" s="5"/>
      <c r="D281" s="5"/>
      <c r="E281" s="5"/>
      <c r="F281" s="5"/>
      <c r="G281" s="5"/>
      <c r="H281" s="5"/>
      <c r="I281" s="66"/>
      <c r="J281" s="66"/>
      <c r="K281" s="66"/>
      <c r="L281" s="161"/>
      <c r="M281" s="66"/>
      <c r="N281" s="162"/>
      <c r="O281" s="5"/>
      <c r="P281" s="20"/>
      <c r="Q281" s="163"/>
      <c r="R281" s="163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160"/>
      <c r="BO281" s="5"/>
    </row>
    <row r="282" spans="1:67" ht="12.75">
      <c r="A282" s="5"/>
      <c r="B282" s="160"/>
      <c r="C282" s="5"/>
      <c r="D282" s="5"/>
      <c r="E282" s="5"/>
      <c r="F282" s="5"/>
      <c r="G282" s="5"/>
      <c r="H282" s="5"/>
      <c r="I282" s="66"/>
      <c r="J282" s="66"/>
      <c r="K282" s="66"/>
      <c r="L282" s="161"/>
      <c r="M282" s="66"/>
      <c r="N282" s="162"/>
      <c r="O282" s="5"/>
      <c r="P282" s="20"/>
      <c r="Q282" s="163"/>
      <c r="R282" s="163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160"/>
      <c r="BO282" s="5"/>
    </row>
    <row r="283" spans="1:67" ht="12.75">
      <c r="A283" s="5"/>
      <c r="B283" s="160"/>
      <c r="C283" s="5"/>
      <c r="D283" s="5"/>
      <c r="E283" s="5"/>
      <c r="F283" s="5"/>
      <c r="G283" s="5"/>
      <c r="H283" s="5"/>
      <c r="I283" s="66"/>
      <c r="J283" s="66"/>
      <c r="K283" s="66"/>
      <c r="L283" s="161"/>
      <c r="M283" s="66"/>
      <c r="N283" s="162"/>
      <c r="O283" s="5"/>
      <c r="P283" s="20"/>
      <c r="Q283" s="163"/>
      <c r="R283" s="163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160"/>
      <c r="BO283" s="5"/>
    </row>
    <row r="284" spans="1:67" ht="12.75">
      <c r="A284" s="5"/>
      <c r="B284" s="160"/>
      <c r="C284" s="5"/>
      <c r="D284" s="5"/>
      <c r="E284" s="5"/>
      <c r="F284" s="5"/>
      <c r="G284" s="5"/>
      <c r="H284" s="5"/>
      <c r="I284" s="66"/>
      <c r="J284" s="66"/>
      <c r="K284" s="66"/>
      <c r="L284" s="161"/>
      <c r="M284" s="66"/>
      <c r="N284" s="162"/>
      <c r="O284" s="5"/>
      <c r="P284" s="20"/>
      <c r="Q284" s="163"/>
      <c r="R284" s="163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160"/>
      <c r="BO284" s="5"/>
    </row>
    <row r="285" spans="1:67" ht="12.75">
      <c r="A285" s="5"/>
      <c r="B285" s="160"/>
      <c r="C285" s="5"/>
      <c r="D285" s="5"/>
      <c r="E285" s="5"/>
      <c r="F285" s="5"/>
      <c r="G285" s="5"/>
      <c r="H285" s="5"/>
      <c r="I285" s="66"/>
      <c r="J285" s="66"/>
      <c r="K285" s="66"/>
      <c r="L285" s="161"/>
      <c r="M285" s="66"/>
      <c r="N285" s="162"/>
      <c r="O285" s="5"/>
      <c r="P285" s="20"/>
      <c r="Q285" s="163"/>
      <c r="R285" s="163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160"/>
      <c r="BO285" s="5"/>
    </row>
    <row r="286" spans="1:67" ht="12.75">
      <c r="A286" s="5"/>
      <c r="B286" s="160"/>
      <c r="C286" s="5"/>
      <c r="D286" s="5"/>
      <c r="E286" s="5"/>
      <c r="F286" s="5"/>
      <c r="G286" s="5"/>
      <c r="H286" s="5"/>
      <c r="I286" s="66"/>
      <c r="J286" s="66"/>
      <c r="K286" s="66"/>
      <c r="L286" s="161"/>
      <c r="M286" s="66"/>
      <c r="N286" s="162"/>
      <c r="O286" s="5"/>
      <c r="P286" s="20"/>
      <c r="Q286" s="163"/>
      <c r="R286" s="163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160"/>
      <c r="BO286" s="5"/>
    </row>
    <row r="287" spans="1:67" ht="12.75">
      <c r="A287" s="5"/>
      <c r="B287" s="160"/>
      <c r="C287" s="5"/>
      <c r="D287" s="5"/>
      <c r="E287" s="5"/>
      <c r="F287" s="5"/>
      <c r="G287" s="5"/>
      <c r="H287" s="5"/>
      <c r="I287" s="66"/>
      <c r="J287" s="66"/>
      <c r="K287" s="66"/>
      <c r="L287" s="161"/>
      <c r="M287" s="66"/>
      <c r="N287" s="162"/>
      <c r="O287" s="5"/>
      <c r="P287" s="20"/>
      <c r="Q287" s="163"/>
      <c r="R287" s="163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160"/>
      <c r="BO287" s="5"/>
    </row>
    <row r="288" spans="1:67" ht="12.75">
      <c r="A288" s="5"/>
      <c r="B288" s="160"/>
      <c r="C288" s="5"/>
      <c r="D288" s="5"/>
      <c r="E288" s="5"/>
      <c r="F288" s="5"/>
      <c r="G288" s="5"/>
      <c r="H288" s="5"/>
      <c r="I288" s="66"/>
      <c r="J288" s="66"/>
      <c r="K288" s="66"/>
      <c r="L288" s="161"/>
      <c r="M288" s="66"/>
      <c r="N288" s="162"/>
      <c r="O288" s="5"/>
      <c r="P288" s="20"/>
      <c r="Q288" s="163"/>
      <c r="R288" s="163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160"/>
      <c r="BO288" s="5"/>
    </row>
    <row r="289" spans="1:67" ht="12.75">
      <c r="A289" s="5"/>
      <c r="B289" s="160"/>
      <c r="C289" s="5"/>
      <c r="D289" s="5"/>
      <c r="E289" s="5"/>
      <c r="F289" s="5"/>
      <c r="G289" s="5"/>
      <c r="H289" s="5"/>
      <c r="I289" s="66"/>
      <c r="J289" s="66"/>
      <c r="K289" s="66"/>
      <c r="L289" s="161"/>
      <c r="M289" s="66"/>
      <c r="N289" s="162"/>
      <c r="O289" s="5"/>
      <c r="P289" s="20"/>
      <c r="Q289" s="163"/>
      <c r="R289" s="163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160"/>
      <c r="BO289" s="5"/>
    </row>
    <row r="290" spans="1:67" ht="12.75">
      <c r="A290" s="5"/>
      <c r="B290" s="160"/>
      <c r="C290" s="5"/>
      <c r="D290" s="5"/>
      <c r="E290" s="5"/>
      <c r="F290" s="5"/>
      <c r="G290" s="5"/>
      <c r="H290" s="5"/>
      <c r="I290" s="66"/>
      <c r="J290" s="66"/>
      <c r="K290" s="66"/>
      <c r="L290" s="161"/>
      <c r="M290" s="66"/>
      <c r="N290" s="162"/>
      <c r="O290" s="5"/>
      <c r="P290" s="20"/>
      <c r="Q290" s="163"/>
      <c r="R290" s="163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160"/>
      <c r="BO290" s="5"/>
    </row>
    <row r="291" spans="1:67" ht="12.75">
      <c r="A291" s="5"/>
      <c r="B291" s="160"/>
      <c r="C291" s="5"/>
      <c r="D291" s="5"/>
      <c r="E291" s="5"/>
      <c r="F291" s="5"/>
      <c r="G291" s="5"/>
      <c r="H291" s="5"/>
      <c r="I291" s="66"/>
      <c r="J291" s="66"/>
      <c r="K291" s="66"/>
      <c r="L291" s="161"/>
      <c r="M291" s="66"/>
      <c r="N291" s="162"/>
      <c r="O291" s="5"/>
      <c r="P291" s="20"/>
      <c r="Q291" s="163"/>
      <c r="R291" s="163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160"/>
      <c r="BO291" s="5"/>
    </row>
    <row r="292" spans="1:67" ht="12.75">
      <c r="A292" s="5"/>
      <c r="B292" s="160"/>
      <c r="C292" s="5"/>
      <c r="D292" s="5"/>
      <c r="E292" s="5"/>
      <c r="F292" s="5"/>
      <c r="G292" s="5"/>
      <c r="H292" s="5"/>
      <c r="I292" s="66"/>
      <c r="J292" s="66"/>
      <c r="K292" s="66"/>
      <c r="L292" s="161"/>
      <c r="M292" s="66"/>
      <c r="N292" s="162"/>
      <c r="O292" s="5"/>
      <c r="P292" s="20"/>
      <c r="Q292" s="163"/>
      <c r="R292" s="163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160"/>
      <c r="BO292" s="5"/>
    </row>
    <row r="293" spans="1:67" ht="12.75">
      <c r="A293" s="5"/>
      <c r="B293" s="160"/>
      <c r="C293" s="5"/>
      <c r="D293" s="5"/>
      <c r="E293" s="5"/>
      <c r="F293" s="5"/>
      <c r="G293" s="5"/>
      <c r="H293" s="5"/>
      <c r="I293" s="66"/>
      <c r="J293" s="66"/>
      <c r="K293" s="66"/>
      <c r="L293" s="161"/>
      <c r="M293" s="66"/>
      <c r="N293" s="162"/>
      <c r="O293" s="5"/>
      <c r="P293" s="20"/>
      <c r="Q293" s="163"/>
      <c r="R293" s="163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160"/>
      <c r="BO293" s="5"/>
    </row>
    <row r="294" spans="1:67" ht="12.75">
      <c r="A294" s="5"/>
      <c r="B294" s="160"/>
      <c r="C294" s="5"/>
      <c r="D294" s="5"/>
      <c r="E294" s="5"/>
      <c r="F294" s="5"/>
      <c r="G294" s="5"/>
      <c r="H294" s="5"/>
      <c r="I294" s="66"/>
      <c r="J294" s="66"/>
      <c r="K294" s="66"/>
      <c r="L294" s="161"/>
      <c r="M294" s="66"/>
      <c r="N294" s="162"/>
      <c r="O294" s="5"/>
      <c r="P294" s="20"/>
      <c r="Q294" s="163"/>
      <c r="R294" s="163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160"/>
      <c r="BO294" s="5"/>
    </row>
    <row r="295" spans="1:67" ht="12.75">
      <c r="A295" s="5"/>
      <c r="B295" s="160"/>
      <c r="C295" s="5"/>
      <c r="D295" s="5"/>
      <c r="E295" s="5"/>
      <c r="F295" s="5"/>
      <c r="G295" s="5"/>
      <c r="H295" s="5"/>
      <c r="I295" s="66"/>
      <c r="J295" s="66"/>
      <c r="K295" s="66"/>
      <c r="L295" s="161"/>
      <c r="M295" s="66"/>
      <c r="N295" s="162"/>
      <c r="O295" s="5"/>
      <c r="P295" s="20"/>
      <c r="Q295" s="163"/>
      <c r="R295" s="163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160"/>
      <c r="BO295" s="5"/>
    </row>
    <row r="296" spans="1:67" ht="12.75">
      <c r="A296" s="5"/>
      <c r="B296" s="160"/>
      <c r="C296" s="5"/>
      <c r="D296" s="5"/>
      <c r="E296" s="5"/>
      <c r="F296" s="5"/>
      <c r="G296" s="5"/>
      <c r="H296" s="5"/>
      <c r="I296" s="66"/>
      <c r="J296" s="66"/>
      <c r="K296" s="66"/>
      <c r="L296" s="161"/>
      <c r="M296" s="66"/>
      <c r="N296" s="162"/>
      <c r="O296" s="5"/>
      <c r="P296" s="20"/>
      <c r="Q296" s="163"/>
      <c r="R296" s="163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160"/>
      <c r="BO296" s="5"/>
    </row>
    <row r="297" spans="1:67" ht="12.75">
      <c r="A297" s="5"/>
      <c r="B297" s="160"/>
      <c r="C297" s="5"/>
      <c r="D297" s="5"/>
      <c r="E297" s="5"/>
      <c r="F297" s="5"/>
      <c r="G297" s="5"/>
      <c r="H297" s="5"/>
      <c r="I297" s="66"/>
      <c r="J297" s="66"/>
      <c r="K297" s="66"/>
      <c r="L297" s="161"/>
      <c r="M297" s="66"/>
      <c r="N297" s="162"/>
      <c r="O297" s="5"/>
      <c r="P297" s="20"/>
      <c r="Q297" s="163"/>
      <c r="R297" s="163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160"/>
      <c r="BO297" s="5"/>
    </row>
    <row r="298" spans="1:67" ht="12.75">
      <c r="A298" s="5"/>
      <c r="B298" s="160"/>
      <c r="C298" s="5"/>
      <c r="D298" s="5"/>
      <c r="E298" s="5"/>
      <c r="F298" s="5"/>
      <c r="G298" s="5"/>
      <c r="H298" s="5"/>
      <c r="I298" s="66"/>
      <c r="J298" s="66"/>
      <c r="K298" s="66"/>
      <c r="L298" s="161"/>
      <c r="M298" s="66"/>
      <c r="N298" s="162"/>
      <c r="O298" s="5"/>
      <c r="P298" s="20"/>
      <c r="Q298" s="163"/>
      <c r="R298" s="163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160"/>
      <c r="BO298" s="5"/>
    </row>
    <row r="299" spans="1:67" ht="12.75">
      <c r="A299" s="5"/>
      <c r="B299" s="160"/>
      <c r="C299" s="5"/>
      <c r="D299" s="5"/>
      <c r="E299" s="5"/>
      <c r="F299" s="5"/>
      <c r="G299" s="5"/>
      <c r="H299" s="5"/>
      <c r="I299" s="66"/>
      <c r="J299" s="66"/>
      <c r="K299" s="66"/>
      <c r="L299" s="161"/>
      <c r="M299" s="66"/>
      <c r="N299" s="162"/>
      <c r="O299" s="5"/>
      <c r="P299" s="20"/>
      <c r="Q299" s="163"/>
      <c r="R299" s="163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160"/>
      <c r="BO299" s="5"/>
    </row>
    <row r="300" spans="1:67" ht="12.75">
      <c r="A300" s="5"/>
      <c r="B300" s="160"/>
      <c r="C300" s="5"/>
      <c r="D300" s="5"/>
      <c r="E300" s="5"/>
      <c r="F300" s="5"/>
      <c r="G300" s="5"/>
      <c r="H300" s="5"/>
      <c r="I300" s="66"/>
      <c r="J300" s="66"/>
      <c r="K300" s="66"/>
      <c r="L300" s="161"/>
      <c r="M300" s="66"/>
      <c r="N300" s="162"/>
      <c r="O300" s="5"/>
      <c r="P300" s="20"/>
      <c r="Q300" s="163"/>
      <c r="R300" s="163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160"/>
      <c r="BO300" s="5"/>
    </row>
    <row r="301" spans="1:67" ht="12.75">
      <c r="A301" s="5"/>
      <c r="B301" s="160"/>
      <c r="C301" s="5"/>
      <c r="D301" s="5"/>
      <c r="E301" s="5"/>
      <c r="F301" s="5"/>
      <c r="G301" s="5"/>
      <c r="H301" s="5"/>
      <c r="I301" s="66"/>
      <c r="J301" s="66"/>
      <c r="K301" s="66"/>
      <c r="L301" s="161"/>
      <c r="M301" s="66"/>
      <c r="N301" s="162"/>
      <c r="O301" s="5"/>
      <c r="P301" s="20"/>
      <c r="Q301" s="163"/>
      <c r="R301" s="163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160"/>
      <c r="BO301" s="5"/>
    </row>
    <row r="302" spans="1:67" ht="12.75">
      <c r="A302" s="5"/>
      <c r="B302" s="160"/>
      <c r="C302" s="5"/>
      <c r="D302" s="5"/>
      <c r="E302" s="5"/>
      <c r="F302" s="5"/>
      <c r="G302" s="5"/>
      <c r="H302" s="5"/>
      <c r="I302" s="66"/>
      <c r="J302" s="66"/>
      <c r="K302" s="66"/>
      <c r="L302" s="161"/>
      <c r="M302" s="66"/>
      <c r="N302" s="162"/>
      <c r="O302" s="5"/>
      <c r="P302" s="20"/>
      <c r="Q302" s="163"/>
      <c r="R302" s="163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160"/>
      <c r="BO302" s="5"/>
    </row>
    <row r="303" spans="1:67" ht="12.75">
      <c r="A303" s="5"/>
      <c r="B303" s="160"/>
      <c r="C303" s="5"/>
      <c r="D303" s="5"/>
      <c r="E303" s="5"/>
      <c r="F303" s="5"/>
      <c r="G303" s="5"/>
      <c r="H303" s="5"/>
      <c r="I303" s="66"/>
      <c r="J303" s="66"/>
      <c r="K303" s="66"/>
      <c r="L303" s="161"/>
      <c r="M303" s="66"/>
      <c r="N303" s="162"/>
      <c r="O303" s="5"/>
      <c r="P303" s="20"/>
      <c r="Q303" s="163"/>
      <c r="R303" s="163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160"/>
      <c r="BO303" s="5"/>
    </row>
    <row r="304" spans="1:67" ht="12.75">
      <c r="A304" s="5"/>
      <c r="B304" s="160"/>
      <c r="C304" s="5"/>
      <c r="D304" s="5"/>
      <c r="E304" s="5"/>
      <c r="F304" s="5"/>
      <c r="G304" s="5"/>
      <c r="H304" s="5"/>
      <c r="I304" s="66"/>
      <c r="J304" s="66"/>
      <c r="K304" s="66"/>
      <c r="L304" s="161"/>
      <c r="M304" s="66"/>
      <c r="N304" s="162"/>
      <c r="O304" s="5"/>
      <c r="P304" s="20"/>
      <c r="Q304" s="163"/>
      <c r="R304" s="163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160"/>
      <c r="BO304" s="5"/>
    </row>
    <row r="305" spans="1:67" ht="12.75">
      <c r="A305" s="5"/>
      <c r="B305" s="160"/>
      <c r="C305" s="5"/>
      <c r="D305" s="5"/>
      <c r="E305" s="5"/>
      <c r="F305" s="5"/>
      <c r="G305" s="5"/>
      <c r="H305" s="5"/>
      <c r="I305" s="66"/>
      <c r="J305" s="66"/>
      <c r="K305" s="66"/>
      <c r="L305" s="161"/>
      <c r="M305" s="66"/>
      <c r="N305" s="162"/>
      <c r="O305" s="5"/>
      <c r="P305" s="20"/>
      <c r="Q305" s="163"/>
      <c r="R305" s="163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160"/>
      <c r="BO305" s="5"/>
    </row>
    <row r="306" spans="1:67" ht="12.75">
      <c r="A306" s="5"/>
      <c r="B306" s="160"/>
      <c r="C306" s="5"/>
      <c r="D306" s="5"/>
      <c r="E306" s="5"/>
      <c r="F306" s="5"/>
      <c r="G306" s="5"/>
      <c r="H306" s="5"/>
      <c r="I306" s="66"/>
      <c r="J306" s="66"/>
      <c r="K306" s="66"/>
      <c r="L306" s="161"/>
      <c r="M306" s="66"/>
      <c r="N306" s="162"/>
      <c r="O306" s="5"/>
      <c r="P306" s="20"/>
      <c r="Q306" s="163"/>
      <c r="R306" s="163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160"/>
      <c r="BO306" s="5"/>
    </row>
    <row r="307" spans="1:67" ht="12.75">
      <c r="A307" s="5"/>
      <c r="B307" s="160"/>
      <c r="C307" s="5"/>
      <c r="D307" s="5"/>
      <c r="E307" s="5"/>
      <c r="F307" s="5"/>
      <c r="G307" s="5"/>
      <c r="H307" s="5"/>
      <c r="I307" s="66"/>
      <c r="J307" s="66"/>
      <c r="K307" s="66"/>
      <c r="L307" s="161"/>
      <c r="M307" s="66"/>
      <c r="N307" s="162"/>
      <c r="O307" s="5"/>
      <c r="P307" s="20"/>
      <c r="Q307" s="163"/>
      <c r="R307" s="163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160"/>
      <c r="BO307" s="5"/>
    </row>
    <row r="308" spans="1:67" ht="12.75">
      <c r="A308" s="5"/>
      <c r="B308" s="160"/>
      <c r="C308" s="5"/>
      <c r="D308" s="5"/>
      <c r="E308" s="5"/>
      <c r="F308" s="5"/>
      <c r="G308" s="5"/>
      <c r="H308" s="5"/>
      <c r="I308" s="66"/>
      <c r="J308" s="66"/>
      <c r="K308" s="66"/>
      <c r="L308" s="161"/>
      <c r="M308" s="66"/>
      <c r="N308" s="162"/>
      <c r="O308" s="5"/>
      <c r="P308" s="20"/>
      <c r="Q308" s="163"/>
      <c r="R308" s="163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160"/>
      <c r="BO308" s="5"/>
    </row>
    <row r="309" spans="1:67" ht="12.75">
      <c r="A309" s="5"/>
      <c r="B309" s="160"/>
      <c r="C309" s="5"/>
      <c r="D309" s="5"/>
      <c r="E309" s="5"/>
      <c r="F309" s="5"/>
      <c r="G309" s="5"/>
      <c r="H309" s="5"/>
      <c r="I309" s="66"/>
      <c r="J309" s="66"/>
      <c r="K309" s="66"/>
      <c r="L309" s="161"/>
      <c r="M309" s="66"/>
      <c r="N309" s="162"/>
      <c r="O309" s="5"/>
      <c r="P309" s="20"/>
      <c r="Q309" s="163"/>
      <c r="R309" s="163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160"/>
      <c r="BO309" s="5"/>
    </row>
    <row r="310" spans="1:67" ht="12.75">
      <c r="A310" s="5"/>
      <c r="B310" s="160"/>
      <c r="C310" s="5"/>
      <c r="D310" s="5"/>
      <c r="E310" s="5"/>
      <c r="F310" s="5"/>
      <c r="G310" s="5"/>
      <c r="H310" s="5"/>
      <c r="I310" s="66"/>
      <c r="J310" s="66"/>
      <c r="K310" s="66"/>
      <c r="L310" s="161"/>
      <c r="M310" s="66"/>
      <c r="N310" s="162"/>
      <c r="O310" s="5"/>
      <c r="P310" s="20"/>
      <c r="Q310" s="163"/>
      <c r="R310" s="163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160"/>
      <c r="BO310" s="5"/>
    </row>
    <row r="311" spans="1:67" ht="12.75">
      <c r="A311" s="5"/>
      <c r="B311" s="160"/>
      <c r="C311" s="5"/>
      <c r="D311" s="5"/>
      <c r="E311" s="5"/>
      <c r="F311" s="5"/>
      <c r="G311" s="5"/>
      <c r="H311" s="5"/>
      <c r="I311" s="66"/>
      <c r="J311" s="66"/>
      <c r="K311" s="66"/>
      <c r="L311" s="161"/>
      <c r="M311" s="66"/>
      <c r="N311" s="162"/>
      <c r="O311" s="5"/>
      <c r="P311" s="20"/>
      <c r="Q311" s="163"/>
      <c r="R311" s="163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160"/>
      <c r="BO311" s="5"/>
    </row>
    <row r="312" spans="1:67" ht="12.75">
      <c r="A312" s="5"/>
      <c r="B312" s="160"/>
      <c r="C312" s="5"/>
      <c r="D312" s="5"/>
      <c r="E312" s="5"/>
      <c r="F312" s="5"/>
      <c r="G312" s="5"/>
      <c r="H312" s="5"/>
      <c r="I312" s="66"/>
      <c r="J312" s="66"/>
      <c r="K312" s="66"/>
      <c r="L312" s="161"/>
      <c r="M312" s="66"/>
      <c r="N312" s="162"/>
      <c r="O312" s="5"/>
      <c r="P312" s="20"/>
      <c r="Q312" s="163"/>
      <c r="R312" s="163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160"/>
      <c r="BO312" s="5"/>
    </row>
    <row r="313" spans="1:67" ht="12.75">
      <c r="A313" s="5"/>
      <c r="B313" s="160"/>
      <c r="C313" s="5"/>
      <c r="D313" s="5"/>
      <c r="E313" s="5"/>
      <c r="F313" s="5"/>
      <c r="G313" s="5"/>
      <c r="H313" s="5"/>
      <c r="I313" s="66"/>
      <c r="J313" s="66"/>
      <c r="K313" s="66"/>
      <c r="L313" s="161"/>
      <c r="M313" s="66"/>
      <c r="N313" s="162"/>
      <c r="O313" s="5"/>
      <c r="P313" s="20"/>
      <c r="Q313" s="163"/>
      <c r="R313" s="163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160"/>
      <c r="BO313" s="5"/>
    </row>
    <row r="314" spans="1:67" ht="12.75">
      <c r="A314" s="5"/>
      <c r="B314" s="160"/>
      <c r="C314" s="5"/>
      <c r="D314" s="5"/>
      <c r="E314" s="5"/>
      <c r="F314" s="5"/>
      <c r="G314" s="5"/>
      <c r="H314" s="5"/>
      <c r="I314" s="66"/>
      <c r="J314" s="66"/>
      <c r="K314" s="66"/>
      <c r="L314" s="161"/>
      <c r="M314" s="66"/>
      <c r="N314" s="162"/>
      <c r="O314" s="5"/>
      <c r="P314" s="20"/>
      <c r="Q314" s="163"/>
      <c r="R314" s="163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160"/>
      <c r="BO314" s="5"/>
    </row>
    <row r="315" spans="1:67" ht="12.75">
      <c r="A315" s="5"/>
      <c r="B315" s="160"/>
      <c r="C315" s="5"/>
      <c r="D315" s="5"/>
      <c r="E315" s="5"/>
      <c r="F315" s="5"/>
      <c r="G315" s="5"/>
      <c r="H315" s="5"/>
      <c r="I315" s="66"/>
      <c r="J315" s="66"/>
      <c r="K315" s="66"/>
      <c r="L315" s="161"/>
      <c r="M315" s="66"/>
      <c r="N315" s="162"/>
      <c r="O315" s="5"/>
      <c r="P315" s="20"/>
      <c r="Q315" s="163"/>
      <c r="R315" s="163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160"/>
      <c r="BO315" s="5"/>
    </row>
    <row r="316" spans="1:67" ht="12.75">
      <c r="A316" s="5"/>
      <c r="B316" s="160"/>
      <c r="C316" s="5"/>
      <c r="D316" s="5"/>
      <c r="E316" s="5"/>
      <c r="F316" s="5"/>
      <c r="G316" s="5"/>
      <c r="H316" s="5"/>
      <c r="I316" s="66"/>
      <c r="J316" s="66"/>
      <c r="K316" s="66"/>
      <c r="L316" s="161"/>
      <c r="M316" s="66"/>
      <c r="N316" s="162"/>
      <c r="O316" s="5"/>
      <c r="P316" s="20"/>
      <c r="Q316" s="163"/>
      <c r="R316" s="163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160"/>
      <c r="BO316" s="5"/>
    </row>
    <row r="317" spans="1:67" ht="12.75">
      <c r="A317" s="5"/>
      <c r="B317" s="160"/>
      <c r="C317" s="5"/>
      <c r="D317" s="5"/>
      <c r="E317" s="5"/>
      <c r="F317" s="5"/>
      <c r="G317" s="5"/>
      <c r="H317" s="5"/>
      <c r="I317" s="66"/>
      <c r="J317" s="66"/>
      <c r="K317" s="66"/>
      <c r="L317" s="161"/>
      <c r="M317" s="66"/>
      <c r="N317" s="162"/>
      <c r="O317" s="5"/>
      <c r="P317" s="20"/>
      <c r="Q317" s="163"/>
      <c r="R317" s="163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160"/>
      <c r="BO317" s="5"/>
    </row>
    <row r="318" spans="1:67" ht="12.75">
      <c r="A318" s="5"/>
      <c r="B318" s="160"/>
      <c r="C318" s="5"/>
      <c r="D318" s="5"/>
      <c r="E318" s="5"/>
      <c r="F318" s="5"/>
      <c r="G318" s="5"/>
      <c r="H318" s="5"/>
      <c r="I318" s="66"/>
      <c r="J318" s="66"/>
      <c r="K318" s="66"/>
      <c r="L318" s="161"/>
      <c r="M318" s="66"/>
      <c r="N318" s="162"/>
      <c r="O318" s="5"/>
      <c r="P318" s="20"/>
      <c r="Q318" s="163"/>
      <c r="R318" s="163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160"/>
      <c r="BO318" s="5"/>
    </row>
    <row r="319" spans="1:67" ht="12.75">
      <c r="A319" s="5"/>
      <c r="B319" s="160"/>
      <c r="C319" s="5"/>
      <c r="D319" s="5"/>
      <c r="E319" s="5"/>
      <c r="F319" s="5"/>
      <c r="G319" s="5"/>
      <c r="H319" s="5"/>
      <c r="I319" s="66"/>
      <c r="J319" s="66"/>
      <c r="K319" s="66"/>
      <c r="L319" s="161"/>
      <c r="M319" s="66"/>
      <c r="N319" s="162"/>
      <c r="O319" s="5"/>
      <c r="P319" s="20"/>
      <c r="Q319" s="163"/>
      <c r="R319" s="163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160"/>
      <c r="BO319" s="5"/>
    </row>
    <row r="320" spans="1:67" ht="12.75">
      <c r="A320" s="5"/>
      <c r="B320" s="160"/>
      <c r="C320" s="5"/>
      <c r="D320" s="5"/>
      <c r="E320" s="5"/>
      <c r="F320" s="5"/>
      <c r="G320" s="5"/>
      <c r="H320" s="5"/>
      <c r="I320" s="66"/>
      <c r="J320" s="66"/>
      <c r="K320" s="66"/>
      <c r="L320" s="161"/>
      <c r="M320" s="66"/>
      <c r="N320" s="162"/>
      <c r="O320" s="5"/>
      <c r="P320" s="20"/>
      <c r="Q320" s="163"/>
      <c r="R320" s="163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160"/>
      <c r="BO320" s="5"/>
    </row>
    <row r="321" spans="1:67" ht="12.75">
      <c r="A321" s="5"/>
      <c r="B321" s="160"/>
      <c r="C321" s="5"/>
      <c r="D321" s="5"/>
      <c r="E321" s="5"/>
      <c r="F321" s="5"/>
      <c r="G321" s="5"/>
      <c r="H321" s="5"/>
      <c r="I321" s="66"/>
      <c r="J321" s="66"/>
      <c r="K321" s="66"/>
      <c r="L321" s="161"/>
      <c r="M321" s="66"/>
      <c r="N321" s="162"/>
      <c r="O321" s="5"/>
      <c r="P321" s="20"/>
      <c r="Q321" s="163"/>
      <c r="R321" s="163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160"/>
      <c r="BO321" s="5"/>
    </row>
    <row r="322" spans="1:67" ht="12.75">
      <c r="A322" s="5"/>
      <c r="B322" s="160"/>
      <c r="C322" s="5"/>
      <c r="D322" s="5"/>
      <c r="E322" s="5"/>
      <c r="F322" s="5"/>
      <c r="G322" s="5"/>
      <c r="H322" s="5"/>
      <c r="I322" s="66"/>
      <c r="J322" s="66"/>
      <c r="K322" s="66"/>
      <c r="L322" s="161"/>
      <c r="M322" s="66"/>
      <c r="N322" s="162"/>
      <c r="O322" s="5"/>
      <c r="P322" s="20"/>
      <c r="Q322" s="163"/>
      <c r="R322" s="163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160"/>
      <c r="BO322" s="5"/>
    </row>
    <row r="323" spans="1:67" ht="12.75">
      <c r="A323" s="5"/>
      <c r="B323" s="160"/>
      <c r="C323" s="5"/>
      <c r="D323" s="5"/>
      <c r="E323" s="5"/>
      <c r="F323" s="5"/>
      <c r="G323" s="5"/>
      <c r="H323" s="5"/>
      <c r="I323" s="66"/>
      <c r="J323" s="66"/>
      <c r="K323" s="66"/>
      <c r="L323" s="161"/>
      <c r="M323" s="66"/>
      <c r="N323" s="162"/>
      <c r="O323" s="5"/>
      <c r="P323" s="20"/>
      <c r="Q323" s="163"/>
      <c r="R323" s="163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160"/>
      <c r="BO323" s="5"/>
    </row>
    <row r="324" spans="1:67" ht="12.75">
      <c r="A324" s="5"/>
      <c r="B324" s="160"/>
      <c r="C324" s="5"/>
      <c r="D324" s="5"/>
      <c r="E324" s="5"/>
      <c r="F324" s="5"/>
      <c r="G324" s="5"/>
      <c r="H324" s="5"/>
      <c r="I324" s="66"/>
      <c r="J324" s="66"/>
      <c r="K324" s="66"/>
      <c r="L324" s="161"/>
      <c r="M324" s="66"/>
      <c r="N324" s="162"/>
      <c r="O324" s="5"/>
      <c r="P324" s="20"/>
      <c r="Q324" s="163"/>
      <c r="R324" s="163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160"/>
      <c r="BO324" s="5"/>
    </row>
    <row r="325" spans="1:67" ht="12.75">
      <c r="A325" s="5"/>
      <c r="B325" s="160"/>
      <c r="C325" s="5"/>
      <c r="D325" s="5"/>
      <c r="E325" s="5"/>
      <c r="F325" s="5"/>
      <c r="G325" s="5"/>
      <c r="H325" s="5"/>
      <c r="I325" s="66"/>
      <c r="J325" s="66"/>
      <c r="K325" s="66"/>
      <c r="L325" s="161"/>
      <c r="M325" s="66"/>
      <c r="N325" s="162"/>
      <c r="O325" s="5"/>
      <c r="P325" s="20"/>
      <c r="Q325" s="163"/>
      <c r="R325" s="163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160"/>
      <c r="BO325" s="5"/>
    </row>
    <row r="326" spans="1:67" ht="12.75">
      <c r="A326" s="5"/>
      <c r="B326" s="160"/>
      <c r="C326" s="5"/>
      <c r="D326" s="5"/>
      <c r="E326" s="5"/>
      <c r="F326" s="5"/>
      <c r="G326" s="5"/>
      <c r="H326" s="5"/>
      <c r="I326" s="66"/>
      <c r="J326" s="66"/>
      <c r="K326" s="66"/>
      <c r="L326" s="161"/>
      <c r="M326" s="66"/>
      <c r="N326" s="162"/>
      <c r="O326" s="5"/>
      <c r="P326" s="20"/>
      <c r="Q326" s="163"/>
      <c r="R326" s="163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160"/>
      <c r="BO326" s="5"/>
    </row>
    <row r="327" spans="1:67" ht="12.75">
      <c r="A327" s="5"/>
      <c r="B327" s="160"/>
      <c r="C327" s="5"/>
      <c r="D327" s="5"/>
      <c r="E327" s="5"/>
      <c r="F327" s="5"/>
      <c r="G327" s="5"/>
      <c r="H327" s="5"/>
      <c r="I327" s="66"/>
      <c r="J327" s="66"/>
      <c r="K327" s="66"/>
      <c r="L327" s="161"/>
      <c r="M327" s="66"/>
      <c r="N327" s="162"/>
      <c r="O327" s="5"/>
      <c r="P327" s="20"/>
      <c r="Q327" s="163"/>
      <c r="R327" s="163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160"/>
      <c r="BO327" s="5"/>
    </row>
    <row r="328" spans="1:67" ht="12.75">
      <c r="A328" s="5"/>
      <c r="B328" s="160"/>
      <c r="C328" s="5"/>
      <c r="D328" s="5"/>
      <c r="E328" s="5"/>
      <c r="F328" s="5"/>
      <c r="G328" s="5"/>
      <c r="H328" s="5"/>
      <c r="I328" s="66"/>
      <c r="J328" s="66"/>
      <c r="K328" s="66"/>
      <c r="L328" s="161"/>
      <c r="M328" s="66"/>
      <c r="N328" s="162"/>
      <c r="O328" s="5"/>
      <c r="P328" s="20"/>
      <c r="Q328" s="163"/>
      <c r="R328" s="163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160"/>
      <c r="BO328" s="5"/>
    </row>
    <row r="329" spans="1:67" ht="12.75">
      <c r="A329" s="5"/>
      <c r="B329" s="160"/>
      <c r="C329" s="5"/>
      <c r="D329" s="5"/>
      <c r="E329" s="5"/>
      <c r="F329" s="5"/>
      <c r="G329" s="5"/>
      <c r="H329" s="5"/>
      <c r="I329" s="66"/>
      <c r="J329" s="66"/>
      <c r="K329" s="66"/>
      <c r="L329" s="161"/>
      <c r="M329" s="66"/>
      <c r="N329" s="162"/>
      <c r="O329" s="5"/>
      <c r="P329" s="20"/>
      <c r="Q329" s="163"/>
      <c r="R329" s="163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160"/>
      <c r="BO329" s="5"/>
    </row>
    <row r="330" spans="1:67" ht="12.75">
      <c r="A330" s="5"/>
      <c r="B330" s="160"/>
      <c r="C330" s="5"/>
      <c r="D330" s="5"/>
      <c r="E330" s="5"/>
      <c r="F330" s="5"/>
      <c r="G330" s="5"/>
      <c r="H330" s="5"/>
      <c r="I330" s="66"/>
      <c r="J330" s="66"/>
      <c r="K330" s="66"/>
      <c r="L330" s="161"/>
      <c r="M330" s="66"/>
      <c r="N330" s="162"/>
      <c r="O330" s="5"/>
      <c r="P330" s="20"/>
      <c r="Q330" s="163"/>
      <c r="R330" s="163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160"/>
      <c r="BO330" s="5"/>
    </row>
    <row r="331" spans="1:67" ht="12.75">
      <c r="A331" s="5"/>
      <c r="B331" s="160"/>
      <c r="C331" s="5"/>
      <c r="D331" s="5"/>
      <c r="E331" s="5"/>
      <c r="F331" s="5"/>
      <c r="G331" s="5"/>
      <c r="H331" s="5"/>
      <c r="I331" s="66"/>
      <c r="J331" s="66"/>
      <c r="K331" s="66"/>
      <c r="L331" s="161"/>
      <c r="M331" s="66"/>
      <c r="N331" s="162"/>
      <c r="O331" s="5"/>
      <c r="P331" s="20"/>
      <c r="Q331" s="163"/>
      <c r="R331" s="163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160"/>
      <c r="BO331" s="5"/>
    </row>
    <row r="332" spans="1:67" ht="12.75">
      <c r="A332" s="5"/>
      <c r="B332" s="160"/>
      <c r="C332" s="5"/>
      <c r="D332" s="5"/>
      <c r="E332" s="5"/>
      <c r="F332" s="5"/>
      <c r="G332" s="5"/>
      <c r="H332" s="5"/>
      <c r="I332" s="66"/>
      <c r="J332" s="66"/>
      <c r="K332" s="66"/>
      <c r="L332" s="161"/>
      <c r="M332" s="66"/>
      <c r="N332" s="162"/>
      <c r="O332" s="5"/>
      <c r="P332" s="20"/>
      <c r="Q332" s="163"/>
      <c r="R332" s="163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160"/>
      <c r="BO332" s="5"/>
    </row>
    <row r="333" spans="1:67" ht="12.75">
      <c r="A333" s="5"/>
      <c r="B333" s="160"/>
      <c r="C333" s="5"/>
      <c r="D333" s="5"/>
      <c r="E333" s="5"/>
      <c r="F333" s="5"/>
      <c r="G333" s="5"/>
      <c r="H333" s="5"/>
      <c r="I333" s="66"/>
      <c r="J333" s="66"/>
      <c r="K333" s="66"/>
      <c r="L333" s="161"/>
      <c r="M333" s="66"/>
      <c r="N333" s="162"/>
      <c r="O333" s="5"/>
      <c r="P333" s="20"/>
      <c r="Q333" s="163"/>
      <c r="R333" s="163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160"/>
      <c r="BO333" s="5"/>
    </row>
    <row r="334" spans="1:67" ht="12.75">
      <c r="A334" s="5"/>
      <c r="B334" s="160"/>
      <c r="C334" s="5"/>
      <c r="D334" s="5"/>
      <c r="E334" s="5"/>
      <c r="F334" s="5"/>
      <c r="G334" s="5"/>
      <c r="H334" s="5"/>
      <c r="I334" s="66"/>
      <c r="J334" s="66"/>
      <c r="K334" s="66"/>
      <c r="L334" s="161"/>
      <c r="M334" s="66"/>
      <c r="N334" s="162"/>
      <c r="O334" s="5"/>
      <c r="P334" s="20"/>
      <c r="Q334" s="163"/>
      <c r="R334" s="163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160"/>
      <c r="BO334" s="5"/>
    </row>
    <row r="335" spans="1:67" ht="12.75">
      <c r="A335" s="5"/>
      <c r="B335" s="160"/>
      <c r="C335" s="5"/>
      <c r="D335" s="5"/>
      <c r="E335" s="5"/>
      <c r="F335" s="5"/>
      <c r="G335" s="5"/>
      <c r="H335" s="5"/>
      <c r="I335" s="66"/>
      <c r="J335" s="66"/>
      <c r="K335" s="66"/>
      <c r="L335" s="161"/>
      <c r="M335" s="66"/>
      <c r="N335" s="162"/>
      <c r="O335" s="5"/>
      <c r="P335" s="20"/>
      <c r="Q335" s="163"/>
      <c r="R335" s="163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160"/>
      <c r="BO335" s="5"/>
    </row>
    <row r="336" spans="1:67" ht="12.75">
      <c r="A336" s="5"/>
      <c r="B336" s="160"/>
      <c r="C336" s="5"/>
      <c r="D336" s="5"/>
      <c r="E336" s="5"/>
      <c r="F336" s="5"/>
      <c r="G336" s="5"/>
      <c r="H336" s="5"/>
      <c r="I336" s="66"/>
      <c r="J336" s="66"/>
      <c r="K336" s="66"/>
      <c r="L336" s="161"/>
      <c r="M336" s="66"/>
      <c r="N336" s="162"/>
      <c r="O336" s="5"/>
      <c r="P336" s="20"/>
      <c r="Q336" s="163"/>
      <c r="R336" s="163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160"/>
      <c r="BO336" s="5"/>
    </row>
    <row r="337" spans="1:67" ht="12.75">
      <c r="A337" s="5"/>
      <c r="B337" s="160"/>
      <c r="C337" s="5"/>
      <c r="D337" s="5"/>
      <c r="E337" s="5"/>
      <c r="F337" s="5"/>
      <c r="G337" s="5"/>
      <c r="H337" s="5"/>
      <c r="I337" s="66"/>
      <c r="J337" s="66"/>
      <c r="K337" s="66"/>
      <c r="L337" s="161"/>
      <c r="M337" s="66"/>
      <c r="N337" s="162"/>
      <c r="O337" s="5"/>
      <c r="P337" s="20"/>
      <c r="Q337" s="163"/>
      <c r="R337" s="163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160"/>
      <c r="BO337" s="5"/>
    </row>
    <row r="338" spans="1:67" ht="12.75">
      <c r="A338" s="5"/>
      <c r="B338" s="160"/>
      <c r="C338" s="5"/>
      <c r="D338" s="5"/>
      <c r="E338" s="5"/>
      <c r="F338" s="5"/>
      <c r="G338" s="5"/>
      <c r="H338" s="5"/>
      <c r="I338" s="66"/>
      <c r="J338" s="66"/>
      <c r="K338" s="66"/>
      <c r="L338" s="161"/>
      <c r="M338" s="66"/>
      <c r="N338" s="162"/>
      <c r="O338" s="5"/>
      <c r="P338" s="20"/>
      <c r="Q338" s="163"/>
      <c r="R338" s="163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160"/>
      <c r="BO338" s="5"/>
    </row>
    <row r="339" spans="1:67" ht="12.75">
      <c r="A339" s="5"/>
      <c r="B339" s="160"/>
      <c r="C339" s="5"/>
      <c r="D339" s="5"/>
      <c r="E339" s="5"/>
      <c r="F339" s="5"/>
      <c r="G339" s="5"/>
      <c r="H339" s="5"/>
      <c r="I339" s="66"/>
      <c r="J339" s="66"/>
      <c r="K339" s="66"/>
      <c r="L339" s="161"/>
      <c r="M339" s="66"/>
      <c r="N339" s="162"/>
      <c r="O339" s="5"/>
      <c r="P339" s="20"/>
      <c r="Q339" s="163"/>
      <c r="R339" s="163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160"/>
      <c r="BO339" s="5"/>
    </row>
    <row r="340" spans="1:67" ht="12.75">
      <c r="A340" s="5"/>
      <c r="B340" s="160"/>
      <c r="C340" s="5"/>
      <c r="D340" s="5"/>
      <c r="E340" s="5"/>
      <c r="F340" s="5"/>
      <c r="G340" s="5"/>
      <c r="H340" s="5"/>
      <c r="I340" s="66"/>
      <c r="J340" s="66"/>
      <c r="K340" s="66"/>
      <c r="L340" s="161"/>
      <c r="M340" s="66"/>
      <c r="N340" s="162"/>
      <c r="O340" s="5"/>
      <c r="P340" s="20"/>
      <c r="Q340" s="163"/>
      <c r="R340" s="163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160"/>
      <c r="BO340" s="5"/>
    </row>
    <row r="341" spans="1:67" ht="12.75">
      <c r="A341" s="5"/>
      <c r="B341" s="160"/>
      <c r="C341" s="5"/>
      <c r="D341" s="5"/>
      <c r="E341" s="5"/>
      <c r="F341" s="5"/>
      <c r="G341" s="5"/>
      <c r="H341" s="5"/>
      <c r="I341" s="66"/>
      <c r="J341" s="66"/>
      <c r="K341" s="66"/>
      <c r="L341" s="161"/>
      <c r="M341" s="66"/>
      <c r="N341" s="162"/>
      <c r="O341" s="5"/>
      <c r="P341" s="20"/>
      <c r="Q341" s="163"/>
      <c r="R341" s="163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160"/>
      <c r="BO341" s="5"/>
    </row>
    <row r="342" spans="1:67" ht="12.75">
      <c r="A342" s="5"/>
      <c r="B342" s="160"/>
      <c r="C342" s="5"/>
      <c r="D342" s="5"/>
      <c r="E342" s="5"/>
      <c r="F342" s="5"/>
      <c r="G342" s="5"/>
      <c r="H342" s="5"/>
      <c r="I342" s="66"/>
      <c r="J342" s="66"/>
      <c r="K342" s="66"/>
      <c r="L342" s="161"/>
      <c r="M342" s="66"/>
      <c r="N342" s="162"/>
      <c r="O342" s="5"/>
      <c r="P342" s="20"/>
      <c r="Q342" s="163"/>
      <c r="R342" s="163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160"/>
      <c r="BO342" s="5"/>
    </row>
    <row r="343" spans="1:67" ht="12.75">
      <c r="A343" s="5"/>
      <c r="B343" s="160"/>
      <c r="C343" s="5"/>
      <c r="D343" s="5"/>
      <c r="E343" s="5"/>
      <c r="F343" s="5"/>
      <c r="G343" s="5"/>
      <c r="H343" s="5"/>
      <c r="I343" s="66"/>
      <c r="J343" s="66"/>
      <c r="K343" s="66"/>
      <c r="L343" s="161"/>
      <c r="M343" s="66"/>
      <c r="N343" s="162"/>
      <c r="O343" s="5"/>
      <c r="P343" s="20"/>
      <c r="Q343" s="163"/>
      <c r="R343" s="163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160"/>
      <c r="BO343" s="5"/>
    </row>
    <row r="344" spans="1:67" ht="12.75">
      <c r="A344" s="5"/>
      <c r="B344" s="160"/>
      <c r="C344" s="5"/>
      <c r="D344" s="5"/>
      <c r="E344" s="5"/>
      <c r="F344" s="5"/>
      <c r="G344" s="5"/>
      <c r="H344" s="5"/>
      <c r="I344" s="66"/>
      <c r="J344" s="66"/>
      <c r="K344" s="66"/>
      <c r="L344" s="161"/>
      <c r="M344" s="66"/>
      <c r="N344" s="162"/>
      <c r="O344" s="5"/>
      <c r="P344" s="20"/>
      <c r="Q344" s="163"/>
      <c r="R344" s="163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160"/>
      <c r="BO344" s="5"/>
    </row>
    <row r="345" spans="1:67" ht="12.75">
      <c r="A345" s="5"/>
      <c r="B345" s="160"/>
      <c r="C345" s="5"/>
      <c r="D345" s="5"/>
      <c r="E345" s="5"/>
      <c r="F345" s="5"/>
      <c r="G345" s="5"/>
      <c r="H345" s="5"/>
      <c r="I345" s="66"/>
      <c r="J345" s="66"/>
      <c r="K345" s="66"/>
      <c r="L345" s="161"/>
      <c r="M345" s="66"/>
      <c r="N345" s="162"/>
      <c r="O345" s="5"/>
      <c r="P345" s="20"/>
      <c r="Q345" s="163"/>
      <c r="R345" s="163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160"/>
      <c r="BO345" s="5"/>
    </row>
    <row r="346" spans="1:67" ht="12.75">
      <c r="A346" s="5"/>
      <c r="B346" s="160"/>
      <c r="C346" s="5"/>
      <c r="D346" s="5"/>
      <c r="E346" s="5"/>
      <c r="F346" s="5"/>
      <c r="G346" s="5"/>
      <c r="H346" s="5"/>
      <c r="I346" s="66"/>
      <c r="J346" s="66"/>
      <c r="K346" s="66"/>
      <c r="L346" s="161"/>
      <c r="M346" s="66"/>
      <c r="N346" s="162"/>
      <c r="O346" s="5"/>
      <c r="P346" s="20"/>
      <c r="Q346" s="163"/>
      <c r="R346" s="163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160"/>
      <c r="BO346" s="5"/>
    </row>
    <row r="347" spans="1:67" ht="12.75">
      <c r="A347" s="5"/>
      <c r="B347" s="160"/>
      <c r="C347" s="5"/>
      <c r="D347" s="5"/>
      <c r="E347" s="5"/>
      <c r="F347" s="5"/>
      <c r="G347" s="5"/>
      <c r="H347" s="5"/>
      <c r="I347" s="66"/>
      <c r="J347" s="66"/>
      <c r="K347" s="66"/>
      <c r="L347" s="161"/>
      <c r="M347" s="66"/>
      <c r="N347" s="162"/>
      <c r="O347" s="5"/>
      <c r="P347" s="20"/>
      <c r="Q347" s="163"/>
      <c r="R347" s="163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160"/>
      <c r="BO347" s="5"/>
    </row>
    <row r="348" spans="1:67" ht="12.75">
      <c r="A348" s="5"/>
      <c r="B348" s="160"/>
      <c r="C348" s="5"/>
      <c r="D348" s="5"/>
      <c r="E348" s="5"/>
      <c r="F348" s="5"/>
      <c r="G348" s="5"/>
      <c r="H348" s="5"/>
      <c r="I348" s="66"/>
      <c r="J348" s="66"/>
      <c r="K348" s="66"/>
      <c r="L348" s="161"/>
      <c r="M348" s="66"/>
      <c r="N348" s="162"/>
      <c r="O348" s="5"/>
      <c r="P348" s="20"/>
      <c r="Q348" s="163"/>
      <c r="R348" s="163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160"/>
      <c r="BO348" s="5"/>
    </row>
    <row r="349" spans="1:67" ht="12.75">
      <c r="A349" s="5"/>
      <c r="B349" s="160"/>
      <c r="C349" s="5"/>
      <c r="D349" s="5"/>
      <c r="E349" s="5"/>
      <c r="F349" s="5"/>
      <c r="G349" s="5"/>
      <c r="H349" s="5"/>
      <c r="I349" s="66"/>
      <c r="J349" s="66"/>
      <c r="K349" s="66"/>
      <c r="L349" s="161"/>
      <c r="M349" s="66"/>
      <c r="N349" s="162"/>
      <c r="O349" s="5"/>
      <c r="P349" s="20"/>
      <c r="Q349" s="163"/>
      <c r="R349" s="163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160"/>
      <c r="BO349" s="5"/>
    </row>
    <row r="350" spans="1:67" ht="12.75">
      <c r="A350" s="5"/>
      <c r="B350" s="160"/>
      <c r="C350" s="5"/>
      <c r="D350" s="5"/>
      <c r="E350" s="5"/>
      <c r="F350" s="5"/>
      <c r="G350" s="5"/>
      <c r="H350" s="5"/>
      <c r="I350" s="66"/>
      <c r="J350" s="66"/>
      <c r="K350" s="66"/>
      <c r="L350" s="161"/>
      <c r="M350" s="66"/>
      <c r="N350" s="162"/>
      <c r="O350" s="5"/>
      <c r="P350" s="20"/>
      <c r="Q350" s="163"/>
      <c r="R350" s="163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160"/>
      <c r="BO350" s="5"/>
    </row>
    <row r="351" spans="1:67" ht="12.75">
      <c r="A351" s="5"/>
      <c r="B351" s="160"/>
      <c r="C351" s="5"/>
      <c r="D351" s="5"/>
      <c r="E351" s="5"/>
      <c r="F351" s="5"/>
      <c r="G351" s="5"/>
      <c r="H351" s="5"/>
      <c r="I351" s="66"/>
      <c r="J351" s="66"/>
      <c r="K351" s="66"/>
      <c r="L351" s="161"/>
      <c r="M351" s="66"/>
      <c r="N351" s="162"/>
      <c r="O351" s="5"/>
      <c r="P351" s="20"/>
      <c r="Q351" s="163"/>
      <c r="R351" s="163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160"/>
      <c r="BO351" s="5"/>
    </row>
    <row r="352" spans="1:67" ht="12.75">
      <c r="A352" s="5"/>
      <c r="B352" s="160"/>
      <c r="C352" s="5"/>
      <c r="D352" s="5"/>
      <c r="E352" s="5"/>
      <c r="F352" s="5"/>
      <c r="G352" s="5"/>
      <c r="H352" s="5"/>
      <c r="I352" s="66"/>
      <c r="J352" s="66"/>
      <c r="K352" s="66"/>
      <c r="L352" s="161"/>
      <c r="M352" s="66"/>
      <c r="N352" s="162"/>
      <c r="O352" s="5"/>
      <c r="P352" s="20"/>
      <c r="Q352" s="163"/>
      <c r="R352" s="163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160"/>
      <c r="BO352" s="5"/>
    </row>
    <row r="353" spans="1:67" ht="12.75">
      <c r="A353" s="5"/>
      <c r="B353" s="160"/>
      <c r="C353" s="5"/>
      <c r="D353" s="5"/>
      <c r="E353" s="5"/>
      <c r="F353" s="5"/>
      <c r="G353" s="5"/>
      <c r="H353" s="5"/>
      <c r="I353" s="66"/>
      <c r="J353" s="66"/>
      <c r="K353" s="66"/>
      <c r="L353" s="161"/>
      <c r="M353" s="66"/>
      <c r="N353" s="162"/>
      <c r="O353" s="5"/>
      <c r="P353" s="20"/>
      <c r="Q353" s="163"/>
      <c r="R353" s="163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160"/>
      <c r="BO353" s="5"/>
    </row>
    <row r="354" spans="1:67" ht="12.75">
      <c r="A354" s="5"/>
      <c r="B354" s="160"/>
      <c r="C354" s="5"/>
      <c r="D354" s="5"/>
      <c r="E354" s="5"/>
      <c r="F354" s="5"/>
      <c r="G354" s="5"/>
      <c r="H354" s="5"/>
      <c r="I354" s="66"/>
      <c r="J354" s="66"/>
      <c r="K354" s="66"/>
      <c r="L354" s="161"/>
      <c r="M354" s="66"/>
      <c r="N354" s="162"/>
      <c r="O354" s="5"/>
      <c r="P354" s="20"/>
      <c r="Q354" s="163"/>
      <c r="R354" s="163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160"/>
      <c r="BO354" s="5"/>
    </row>
    <row r="355" spans="1:67" ht="12.75">
      <c r="A355" s="5"/>
      <c r="B355" s="160"/>
      <c r="C355" s="5"/>
      <c r="D355" s="5"/>
      <c r="E355" s="5"/>
      <c r="F355" s="5"/>
      <c r="G355" s="5"/>
      <c r="H355" s="5"/>
      <c r="I355" s="66"/>
      <c r="J355" s="66"/>
      <c r="K355" s="66"/>
      <c r="L355" s="161"/>
      <c r="M355" s="66"/>
      <c r="N355" s="162"/>
      <c r="O355" s="5"/>
      <c r="P355" s="20"/>
      <c r="Q355" s="163"/>
      <c r="R355" s="163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160"/>
      <c r="BO355" s="5"/>
    </row>
    <row r="356" spans="1:67" ht="12.75">
      <c r="A356" s="5"/>
      <c r="B356" s="160"/>
      <c r="C356" s="5"/>
      <c r="D356" s="5"/>
      <c r="E356" s="5"/>
      <c r="F356" s="5"/>
      <c r="G356" s="5"/>
      <c r="H356" s="5"/>
      <c r="I356" s="66"/>
      <c r="J356" s="66"/>
      <c r="K356" s="66"/>
      <c r="L356" s="161"/>
      <c r="M356" s="66"/>
      <c r="N356" s="162"/>
      <c r="O356" s="5"/>
      <c r="P356" s="20"/>
      <c r="Q356" s="163"/>
      <c r="R356" s="163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160"/>
      <c r="BO356" s="5"/>
    </row>
    <row r="357" spans="1:67" ht="12.75">
      <c r="A357" s="5"/>
      <c r="B357" s="160"/>
      <c r="C357" s="5"/>
      <c r="D357" s="5"/>
      <c r="E357" s="5"/>
      <c r="F357" s="5"/>
      <c r="G357" s="5"/>
      <c r="H357" s="5"/>
      <c r="I357" s="66"/>
      <c r="J357" s="66"/>
      <c r="K357" s="66"/>
      <c r="L357" s="161"/>
      <c r="M357" s="66"/>
      <c r="N357" s="162"/>
      <c r="O357" s="5"/>
      <c r="P357" s="20"/>
      <c r="Q357" s="163"/>
      <c r="R357" s="163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160"/>
      <c r="BO357" s="5"/>
    </row>
    <row r="358" spans="1:67" ht="12.75">
      <c r="A358" s="5"/>
      <c r="B358" s="160"/>
      <c r="C358" s="5"/>
      <c r="D358" s="5"/>
      <c r="E358" s="5"/>
      <c r="F358" s="5"/>
      <c r="G358" s="5"/>
      <c r="H358" s="5"/>
      <c r="I358" s="66"/>
      <c r="J358" s="66"/>
      <c r="K358" s="66"/>
      <c r="L358" s="161"/>
      <c r="M358" s="66"/>
      <c r="N358" s="162"/>
      <c r="O358" s="5"/>
      <c r="P358" s="20"/>
      <c r="Q358" s="163"/>
      <c r="R358" s="163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160"/>
      <c r="BO358" s="5"/>
    </row>
    <row r="359" spans="1:67" ht="12.75">
      <c r="A359" s="5"/>
      <c r="B359" s="160"/>
      <c r="C359" s="5"/>
      <c r="D359" s="5"/>
      <c r="E359" s="5"/>
      <c r="F359" s="5"/>
      <c r="G359" s="5"/>
      <c r="H359" s="5"/>
      <c r="I359" s="66"/>
      <c r="J359" s="66"/>
      <c r="K359" s="66"/>
      <c r="L359" s="161"/>
      <c r="M359" s="66"/>
      <c r="N359" s="162"/>
      <c r="O359" s="5"/>
      <c r="P359" s="20"/>
      <c r="Q359" s="163"/>
      <c r="R359" s="163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160"/>
      <c r="BO359" s="5"/>
    </row>
    <row r="360" spans="1:67" ht="12.75">
      <c r="A360" s="5"/>
      <c r="B360" s="160"/>
      <c r="C360" s="5"/>
      <c r="D360" s="5"/>
      <c r="E360" s="5"/>
      <c r="F360" s="5"/>
      <c r="G360" s="5"/>
      <c r="H360" s="5"/>
      <c r="I360" s="66"/>
      <c r="J360" s="66"/>
      <c r="K360" s="66"/>
      <c r="L360" s="161"/>
      <c r="M360" s="66"/>
      <c r="N360" s="162"/>
      <c r="O360" s="5"/>
      <c r="P360" s="20"/>
      <c r="Q360" s="163"/>
      <c r="R360" s="163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160"/>
      <c r="BO360" s="5"/>
    </row>
    <row r="361" spans="1:67" ht="12.75">
      <c r="A361" s="5"/>
      <c r="B361" s="160"/>
      <c r="C361" s="5"/>
      <c r="D361" s="5"/>
      <c r="E361" s="5"/>
      <c r="F361" s="5"/>
      <c r="G361" s="5"/>
      <c r="H361" s="5"/>
      <c r="I361" s="66"/>
      <c r="J361" s="66"/>
      <c r="K361" s="66"/>
      <c r="L361" s="161"/>
      <c r="M361" s="66"/>
      <c r="N361" s="162"/>
      <c r="O361" s="5"/>
      <c r="P361" s="20"/>
      <c r="Q361" s="163"/>
      <c r="R361" s="163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160"/>
      <c r="BO361" s="5"/>
    </row>
    <row r="362" spans="1:67" ht="12.75">
      <c r="A362" s="5"/>
      <c r="B362" s="160"/>
      <c r="C362" s="5"/>
      <c r="D362" s="5"/>
      <c r="E362" s="5"/>
      <c r="F362" s="5"/>
      <c r="G362" s="5"/>
      <c r="H362" s="5"/>
      <c r="I362" s="66"/>
      <c r="J362" s="66"/>
      <c r="K362" s="66"/>
      <c r="L362" s="161"/>
      <c r="M362" s="66"/>
      <c r="N362" s="162"/>
      <c r="O362" s="5"/>
      <c r="P362" s="20"/>
      <c r="Q362" s="163"/>
      <c r="R362" s="163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160"/>
      <c r="BO362" s="5"/>
    </row>
    <row r="363" spans="1:67" ht="12.75">
      <c r="A363" s="5"/>
      <c r="B363" s="160"/>
      <c r="C363" s="5"/>
      <c r="D363" s="5"/>
      <c r="E363" s="5"/>
      <c r="F363" s="5"/>
      <c r="G363" s="5"/>
      <c r="H363" s="5"/>
      <c r="I363" s="66"/>
      <c r="J363" s="66"/>
      <c r="K363" s="66"/>
      <c r="L363" s="161"/>
      <c r="M363" s="66"/>
      <c r="N363" s="162"/>
      <c r="O363" s="5"/>
      <c r="P363" s="20"/>
      <c r="Q363" s="163"/>
      <c r="R363" s="163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160"/>
      <c r="BO363" s="5"/>
    </row>
    <row r="364" spans="1:67" ht="12.75">
      <c r="A364" s="5"/>
      <c r="B364" s="160"/>
      <c r="C364" s="5"/>
      <c r="D364" s="5"/>
      <c r="E364" s="5"/>
      <c r="F364" s="5"/>
      <c r="G364" s="5"/>
      <c r="H364" s="5"/>
      <c r="I364" s="66"/>
      <c r="J364" s="66"/>
      <c r="K364" s="66"/>
      <c r="L364" s="161"/>
      <c r="M364" s="66"/>
      <c r="N364" s="162"/>
      <c r="O364" s="5"/>
      <c r="P364" s="20"/>
      <c r="Q364" s="163"/>
      <c r="R364" s="163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160"/>
      <c r="BO364" s="5"/>
    </row>
    <row r="365" spans="1:67" ht="12.75">
      <c r="A365" s="5"/>
      <c r="B365" s="160"/>
      <c r="C365" s="5"/>
      <c r="D365" s="5"/>
      <c r="E365" s="5"/>
      <c r="F365" s="5"/>
      <c r="G365" s="5"/>
      <c r="H365" s="5"/>
      <c r="I365" s="66"/>
      <c r="J365" s="66"/>
      <c r="K365" s="66"/>
      <c r="L365" s="161"/>
      <c r="M365" s="66"/>
      <c r="N365" s="162"/>
      <c r="O365" s="5"/>
      <c r="P365" s="20"/>
      <c r="Q365" s="163"/>
      <c r="R365" s="163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160"/>
      <c r="BO365" s="5"/>
    </row>
    <row r="366" spans="1:67" ht="12.75">
      <c r="A366" s="5"/>
      <c r="B366" s="160"/>
      <c r="C366" s="5"/>
      <c r="D366" s="5"/>
      <c r="E366" s="5"/>
      <c r="F366" s="5"/>
      <c r="G366" s="5"/>
      <c r="H366" s="5"/>
      <c r="I366" s="66"/>
      <c r="J366" s="66"/>
      <c r="K366" s="66"/>
      <c r="L366" s="161"/>
      <c r="M366" s="66"/>
      <c r="N366" s="162"/>
      <c r="O366" s="5"/>
      <c r="P366" s="20"/>
      <c r="Q366" s="163"/>
      <c r="R366" s="163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160"/>
      <c r="BO366" s="5"/>
    </row>
    <row r="367" spans="1:67" ht="12.75">
      <c r="A367" s="5"/>
      <c r="B367" s="160"/>
      <c r="C367" s="5"/>
      <c r="D367" s="5"/>
      <c r="E367" s="5"/>
      <c r="F367" s="5"/>
      <c r="G367" s="5"/>
      <c r="H367" s="5"/>
      <c r="I367" s="66"/>
      <c r="J367" s="66"/>
      <c r="K367" s="66"/>
      <c r="L367" s="161"/>
      <c r="M367" s="66"/>
      <c r="N367" s="162"/>
      <c r="O367" s="5"/>
      <c r="P367" s="20"/>
      <c r="Q367" s="163"/>
      <c r="R367" s="163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160"/>
      <c r="BO367" s="5"/>
    </row>
    <row r="368" spans="1:67" ht="12.75">
      <c r="A368" s="5"/>
      <c r="B368" s="160"/>
      <c r="C368" s="5"/>
      <c r="D368" s="5"/>
      <c r="E368" s="5"/>
      <c r="F368" s="5"/>
      <c r="G368" s="5"/>
      <c r="H368" s="5"/>
      <c r="I368" s="66"/>
      <c r="J368" s="66"/>
      <c r="K368" s="66"/>
      <c r="L368" s="161"/>
      <c r="M368" s="66"/>
      <c r="N368" s="162"/>
      <c r="O368" s="5"/>
      <c r="P368" s="20"/>
      <c r="Q368" s="163"/>
      <c r="R368" s="163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160"/>
      <c r="BO368" s="5"/>
    </row>
    <row r="369" spans="1:67" ht="12.75">
      <c r="A369" s="5"/>
      <c r="B369" s="160"/>
      <c r="C369" s="5"/>
      <c r="D369" s="5"/>
      <c r="E369" s="5"/>
      <c r="F369" s="5"/>
      <c r="G369" s="5"/>
      <c r="H369" s="5"/>
      <c r="I369" s="66"/>
      <c r="J369" s="66"/>
      <c r="K369" s="66"/>
      <c r="L369" s="161"/>
      <c r="M369" s="66"/>
      <c r="N369" s="162"/>
      <c r="O369" s="5"/>
      <c r="P369" s="20"/>
      <c r="Q369" s="163"/>
      <c r="R369" s="163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160"/>
      <c r="BO369" s="5"/>
    </row>
    <row r="370" spans="1:67" ht="12.75">
      <c r="A370" s="5"/>
      <c r="B370" s="160"/>
      <c r="C370" s="5"/>
      <c r="D370" s="5"/>
      <c r="E370" s="5"/>
      <c r="F370" s="5"/>
      <c r="G370" s="5"/>
      <c r="H370" s="5"/>
      <c r="I370" s="66"/>
      <c r="J370" s="66"/>
      <c r="K370" s="66"/>
      <c r="L370" s="161"/>
      <c r="M370" s="66"/>
      <c r="N370" s="162"/>
      <c r="O370" s="5"/>
      <c r="P370" s="20"/>
      <c r="Q370" s="163"/>
      <c r="R370" s="163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160"/>
      <c r="BO370" s="5"/>
    </row>
    <row r="371" spans="1:67" ht="12.75">
      <c r="A371" s="5"/>
      <c r="B371" s="160"/>
      <c r="C371" s="5"/>
      <c r="D371" s="5"/>
      <c r="E371" s="5"/>
      <c r="F371" s="5"/>
      <c r="G371" s="5"/>
      <c r="H371" s="5"/>
      <c r="I371" s="66"/>
      <c r="J371" s="66"/>
      <c r="K371" s="66"/>
      <c r="L371" s="161"/>
      <c r="M371" s="66"/>
      <c r="N371" s="162"/>
      <c r="O371" s="5"/>
      <c r="P371" s="20"/>
      <c r="Q371" s="163"/>
      <c r="R371" s="163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160"/>
      <c r="BO371" s="5"/>
    </row>
    <row r="372" spans="1:67" ht="12.75">
      <c r="A372" s="5"/>
      <c r="B372" s="160"/>
      <c r="C372" s="5"/>
      <c r="D372" s="5"/>
      <c r="E372" s="5"/>
      <c r="F372" s="5"/>
      <c r="G372" s="5"/>
      <c r="H372" s="5"/>
      <c r="I372" s="66"/>
      <c r="J372" s="66"/>
      <c r="K372" s="66"/>
      <c r="L372" s="161"/>
      <c r="M372" s="66"/>
      <c r="N372" s="162"/>
      <c r="O372" s="5"/>
      <c r="P372" s="20"/>
      <c r="Q372" s="163"/>
      <c r="R372" s="163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160"/>
      <c r="BO372" s="5"/>
    </row>
    <row r="373" spans="1:67" ht="12.75">
      <c r="A373" s="5"/>
      <c r="B373" s="160"/>
      <c r="C373" s="5"/>
      <c r="D373" s="5"/>
      <c r="E373" s="5"/>
      <c r="F373" s="5"/>
      <c r="G373" s="5"/>
      <c r="H373" s="5"/>
      <c r="I373" s="66"/>
      <c r="J373" s="66"/>
      <c r="K373" s="66"/>
      <c r="L373" s="161"/>
      <c r="M373" s="66"/>
      <c r="N373" s="162"/>
      <c r="O373" s="5"/>
      <c r="P373" s="20"/>
      <c r="Q373" s="163"/>
      <c r="R373" s="163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160"/>
      <c r="BO373" s="5"/>
    </row>
    <row r="374" spans="1:67" ht="12.75">
      <c r="A374" s="5"/>
      <c r="B374" s="160"/>
      <c r="C374" s="5"/>
      <c r="D374" s="5"/>
      <c r="E374" s="5"/>
      <c r="F374" s="5"/>
      <c r="G374" s="5"/>
      <c r="H374" s="5"/>
      <c r="I374" s="66"/>
      <c r="J374" s="66"/>
      <c r="K374" s="66"/>
      <c r="L374" s="161"/>
      <c r="M374" s="66"/>
      <c r="N374" s="162"/>
      <c r="O374" s="5"/>
      <c r="P374" s="20"/>
      <c r="Q374" s="163"/>
      <c r="R374" s="163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160"/>
      <c r="BO374" s="5"/>
    </row>
    <row r="375" spans="1:67" ht="12.75">
      <c r="A375" s="5"/>
      <c r="B375" s="160"/>
      <c r="C375" s="5"/>
      <c r="D375" s="5"/>
      <c r="E375" s="5"/>
      <c r="F375" s="5"/>
      <c r="G375" s="5"/>
      <c r="H375" s="5"/>
      <c r="I375" s="66"/>
      <c r="J375" s="66"/>
      <c r="K375" s="66"/>
      <c r="L375" s="161"/>
      <c r="M375" s="66"/>
      <c r="N375" s="162"/>
      <c r="O375" s="5"/>
      <c r="P375" s="20"/>
      <c r="Q375" s="163"/>
      <c r="R375" s="163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160"/>
      <c r="BO375" s="5"/>
    </row>
    <row r="376" spans="1:67" ht="12.75">
      <c r="A376" s="5"/>
      <c r="B376" s="160"/>
      <c r="C376" s="5"/>
      <c r="D376" s="5"/>
      <c r="E376" s="5"/>
      <c r="F376" s="5"/>
      <c r="G376" s="5"/>
      <c r="H376" s="5"/>
      <c r="I376" s="66"/>
      <c r="J376" s="66"/>
      <c r="K376" s="66"/>
      <c r="L376" s="161"/>
      <c r="M376" s="66"/>
      <c r="N376" s="162"/>
      <c r="O376" s="5"/>
      <c r="P376" s="20"/>
      <c r="Q376" s="163"/>
      <c r="R376" s="163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160"/>
      <c r="BO376" s="5"/>
    </row>
    <row r="377" spans="1:67" ht="12.75">
      <c r="A377" s="5"/>
      <c r="B377" s="160"/>
      <c r="C377" s="5"/>
      <c r="D377" s="5"/>
      <c r="E377" s="5"/>
      <c r="F377" s="5"/>
      <c r="G377" s="5"/>
      <c r="H377" s="5"/>
      <c r="I377" s="66"/>
      <c r="J377" s="66"/>
      <c r="K377" s="66"/>
      <c r="L377" s="161"/>
      <c r="M377" s="66"/>
      <c r="N377" s="162"/>
      <c r="O377" s="5"/>
      <c r="P377" s="20"/>
      <c r="Q377" s="163"/>
      <c r="R377" s="163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160"/>
      <c r="BO377" s="5"/>
    </row>
    <row r="378" spans="1:67" ht="12.75">
      <c r="A378" s="5"/>
      <c r="B378" s="160"/>
      <c r="C378" s="5"/>
      <c r="D378" s="5"/>
      <c r="E378" s="5"/>
      <c r="F378" s="5"/>
      <c r="G378" s="5"/>
      <c r="H378" s="5"/>
      <c r="I378" s="66"/>
      <c r="J378" s="66"/>
      <c r="K378" s="66"/>
      <c r="L378" s="161"/>
      <c r="M378" s="66"/>
      <c r="N378" s="162"/>
      <c r="O378" s="5"/>
      <c r="P378" s="20"/>
      <c r="Q378" s="163"/>
      <c r="R378" s="163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160"/>
      <c r="BO378" s="5"/>
    </row>
    <row r="379" spans="1:67" ht="12.75">
      <c r="A379" s="5"/>
      <c r="B379" s="160"/>
      <c r="C379" s="5"/>
      <c r="D379" s="5"/>
      <c r="E379" s="5"/>
      <c r="F379" s="5"/>
      <c r="G379" s="5"/>
      <c r="H379" s="5"/>
      <c r="I379" s="66"/>
      <c r="J379" s="66"/>
      <c r="K379" s="66"/>
      <c r="L379" s="161"/>
      <c r="M379" s="66"/>
      <c r="N379" s="162"/>
      <c r="O379" s="5"/>
      <c r="P379" s="20"/>
      <c r="Q379" s="163"/>
      <c r="R379" s="163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160"/>
      <c r="BO379" s="5"/>
    </row>
    <row r="380" spans="1:67" ht="12.75">
      <c r="A380" s="5"/>
      <c r="B380" s="160"/>
      <c r="C380" s="5"/>
      <c r="D380" s="5"/>
      <c r="E380" s="5"/>
      <c r="F380" s="5"/>
      <c r="G380" s="5"/>
      <c r="H380" s="5"/>
      <c r="I380" s="66"/>
      <c r="J380" s="66"/>
      <c r="K380" s="66"/>
      <c r="L380" s="161"/>
      <c r="M380" s="66"/>
      <c r="N380" s="162"/>
      <c r="O380" s="5"/>
      <c r="P380" s="20"/>
      <c r="Q380" s="163"/>
      <c r="R380" s="163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160"/>
      <c r="BO380" s="5"/>
    </row>
    <row r="381" spans="1:67" ht="12.75">
      <c r="A381" s="5"/>
      <c r="B381" s="160"/>
      <c r="C381" s="5"/>
      <c r="D381" s="5"/>
      <c r="E381" s="5"/>
      <c r="F381" s="5"/>
      <c r="G381" s="5"/>
      <c r="H381" s="5"/>
      <c r="I381" s="66"/>
      <c r="J381" s="66"/>
      <c r="K381" s="66"/>
      <c r="L381" s="161"/>
      <c r="M381" s="66"/>
      <c r="N381" s="162"/>
      <c r="O381" s="5"/>
      <c r="P381" s="20"/>
      <c r="Q381" s="163"/>
      <c r="R381" s="163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160"/>
      <c r="BO381" s="5"/>
    </row>
    <row r="382" spans="1:67" ht="12.75">
      <c r="A382" s="5"/>
      <c r="B382" s="160"/>
      <c r="C382" s="5"/>
      <c r="D382" s="5"/>
      <c r="E382" s="5"/>
      <c r="F382" s="5"/>
      <c r="G382" s="5"/>
      <c r="H382" s="5"/>
      <c r="I382" s="66"/>
      <c r="J382" s="66"/>
      <c r="K382" s="66"/>
      <c r="L382" s="161"/>
      <c r="M382" s="66"/>
      <c r="N382" s="162"/>
      <c r="O382" s="5"/>
      <c r="P382" s="20"/>
      <c r="Q382" s="163"/>
      <c r="R382" s="163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160"/>
      <c r="BO382" s="5"/>
    </row>
    <row r="383" spans="1:67" ht="12.75">
      <c r="A383" s="5"/>
      <c r="B383" s="160"/>
      <c r="C383" s="5"/>
      <c r="D383" s="5"/>
      <c r="E383" s="5"/>
      <c r="F383" s="5"/>
      <c r="G383" s="5"/>
      <c r="H383" s="5"/>
      <c r="I383" s="66"/>
      <c r="J383" s="66"/>
      <c r="K383" s="66"/>
      <c r="L383" s="161"/>
      <c r="M383" s="66"/>
      <c r="N383" s="162"/>
      <c r="O383" s="5"/>
      <c r="P383" s="20"/>
      <c r="Q383" s="163"/>
      <c r="R383" s="163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160"/>
      <c r="BO383" s="5"/>
    </row>
    <row r="384" spans="1:67" ht="12.75">
      <c r="A384" s="5"/>
      <c r="B384" s="160"/>
      <c r="C384" s="5"/>
      <c r="D384" s="5"/>
      <c r="E384" s="5"/>
      <c r="F384" s="5"/>
      <c r="G384" s="5"/>
      <c r="H384" s="5"/>
      <c r="I384" s="66"/>
      <c r="J384" s="66"/>
      <c r="K384" s="66"/>
      <c r="L384" s="161"/>
      <c r="M384" s="66"/>
      <c r="N384" s="162"/>
      <c r="O384" s="5"/>
      <c r="P384" s="20"/>
      <c r="Q384" s="163"/>
      <c r="R384" s="163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160"/>
      <c r="BO384" s="5"/>
    </row>
    <row r="385" spans="1:67" ht="12.75">
      <c r="A385" s="5"/>
      <c r="B385" s="160"/>
      <c r="C385" s="5"/>
      <c r="D385" s="5"/>
      <c r="E385" s="5"/>
      <c r="F385" s="5"/>
      <c r="G385" s="5"/>
      <c r="H385" s="5"/>
      <c r="I385" s="66"/>
      <c r="J385" s="66"/>
      <c r="K385" s="66"/>
      <c r="L385" s="161"/>
      <c r="M385" s="66"/>
      <c r="N385" s="162"/>
      <c r="O385" s="5"/>
      <c r="P385" s="20"/>
      <c r="Q385" s="163"/>
      <c r="R385" s="163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160"/>
      <c r="BO385" s="5"/>
    </row>
    <row r="386" spans="1:67" ht="12.75">
      <c r="A386" s="5"/>
      <c r="B386" s="160"/>
      <c r="C386" s="5"/>
      <c r="D386" s="5"/>
      <c r="E386" s="5"/>
      <c r="F386" s="5"/>
      <c r="G386" s="5"/>
      <c r="H386" s="5"/>
      <c r="I386" s="66"/>
      <c r="J386" s="66"/>
      <c r="K386" s="66"/>
      <c r="L386" s="161"/>
      <c r="M386" s="66"/>
      <c r="N386" s="162"/>
      <c r="O386" s="5"/>
      <c r="P386" s="20"/>
      <c r="Q386" s="163"/>
      <c r="R386" s="163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160"/>
      <c r="BO386" s="5"/>
    </row>
    <row r="387" spans="1:67" ht="12.75">
      <c r="A387" s="5"/>
      <c r="B387" s="160"/>
      <c r="C387" s="5"/>
      <c r="D387" s="5"/>
      <c r="E387" s="5"/>
      <c r="F387" s="5"/>
      <c r="G387" s="5"/>
      <c r="H387" s="5"/>
      <c r="I387" s="66"/>
      <c r="J387" s="66"/>
      <c r="K387" s="66"/>
      <c r="L387" s="161"/>
      <c r="M387" s="66"/>
      <c r="N387" s="162"/>
      <c r="O387" s="5"/>
      <c r="P387" s="20"/>
      <c r="Q387" s="163"/>
      <c r="R387" s="163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160"/>
      <c r="BO387" s="5"/>
    </row>
    <row r="388" spans="1:67" ht="12.75">
      <c r="A388" s="5"/>
      <c r="B388" s="160"/>
      <c r="C388" s="5"/>
      <c r="D388" s="5"/>
      <c r="E388" s="5"/>
      <c r="F388" s="5"/>
      <c r="G388" s="5"/>
      <c r="H388" s="5"/>
      <c r="I388" s="66"/>
      <c r="J388" s="66"/>
      <c r="K388" s="66"/>
      <c r="L388" s="161"/>
      <c r="M388" s="66"/>
      <c r="N388" s="162"/>
      <c r="O388" s="5"/>
      <c r="P388" s="20"/>
      <c r="Q388" s="163"/>
      <c r="R388" s="163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160"/>
      <c r="BO388" s="5"/>
    </row>
    <row r="389" spans="1:67" ht="12.75">
      <c r="A389" s="5"/>
      <c r="B389" s="160"/>
      <c r="C389" s="5"/>
      <c r="D389" s="5"/>
      <c r="E389" s="5"/>
      <c r="F389" s="5"/>
      <c r="G389" s="5"/>
      <c r="H389" s="5"/>
      <c r="I389" s="66"/>
      <c r="J389" s="66"/>
      <c r="K389" s="66"/>
      <c r="L389" s="161"/>
      <c r="M389" s="66"/>
      <c r="N389" s="162"/>
      <c r="O389" s="5"/>
      <c r="P389" s="20"/>
      <c r="Q389" s="163"/>
      <c r="R389" s="163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160"/>
      <c r="BO389" s="5"/>
    </row>
    <row r="390" spans="1:67" ht="12.75">
      <c r="A390" s="5"/>
      <c r="B390" s="160"/>
      <c r="C390" s="5"/>
      <c r="D390" s="5"/>
      <c r="E390" s="5"/>
      <c r="F390" s="5"/>
      <c r="G390" s="5"/>
      <c r="H390" s="5"/>
      <c r="I390" s="66"/>
      <c r="J390" s="66"/>
      <c r="K390" s="66"/>
      <c r="L390" s="161"/>
      <c r="M390" s="66"/>
      <c r="N390" s="162"/>
      <c r="O390" s="5"/>
      <c r="P390" s="20"/>
      <c r="Q390" s="163"/>
      <c r="R390" s="163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160"/>
      <c r="BO390" s="5"/>
    </row>
    <row r="391" spans="1:67" ht="12.75">
      <c r="A391" s="5"/>
      <c r="B391" s="160"/>
      <c r="C391" s="5"/>
      <c r="D391" s="5"/>
      <c r="E391" s="5"/>
      <c r="F391" s="5"/>
      <c r="G391" s="5"/>
      <c r="H391" s="5"/>
      <c r="I391" s="66"/>
      <c r="J391" s="66"/>
      <c r="K391" s="66"/>
      <c r="L391" s="161"/>
      <c r="M391" s="66"/>
      <c r="N391" s="162"/>
      <c r="O391" s="5"/>
      <c r="P391" s="20"/>
      <c r="Q391" s="163"/>
      <c r="R391" s="163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160"/>
      <c r="BO391" s="5"/>
    </row>
    <row r="392" spans="1:67" ht="12.75">
      <c r="A392" s="5"/>
      <c r="B392" s="160"/>
      <c r="C392" s="5"/>
      <c r="D392" s="5"/>
      <c r="E392" s="5"/>
      <c r="F392" s="5"/>
      <c r="G392" s="5"/>
      <c r="H392" s="5"/>
      <c r="I392" s="66"/>
      <c r="J392" s="66"/>
      <c r="K392" s="66"/>
      <c r="L392" s="161"/>
      <c r="M392" s="66"/>
      <c r="N392" s="162"/>
      <c r="O392" s="5"/>
      <c r="P392" s="20"/>
      <c r="Q392" s="163"/>
      <c r="R392" s="163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160"/>
      <c r="BO392" s="5"/>
    </row>
    <row r="393" spans="1:67" ht="12.75">
      <c r="A393" s="5"/>
      <c r="B393" s="160"/>
      <c r="C393" s="5"/>
      <c r="D393" s="5"/>
      <c r="E393" s="5"/>
      <c r="F393" s="5"/>
      <c r="G393" s="5"/>
      <c r="H393" s="5"/>
      <c r="I393" s="66"/>
      <c r="J393" s="66"/>
      <c r="K393" s="66"/>
      <c r="L393" s="161"/>
      <c r="M393" s="66"/>
      <c r="N393" s="162"/>
      <c r="O393" s="5"/>
      <c r="P393" s="20"/>
      <c r="Q393" s="163"/>
      <c r="R393" s="163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160"/>
      <c r="BO393" s="5"/>
    </row>
    <row r="394" spans="1:67" ht="12.75">
      <c r="A394" s="5"/>
      <c r="B394" s="160"/>
      <c r="C394" s="5"/>
      <c r="D394" s="5"/>
      <c r="E394" s="5"/>
      <c r="F394" s="5"/>
      <c r="G394" s="5"/>
      <c r="H394" s="5"/>
      <c r="I394" s="66"/>
      <c r="J394" s="66"/>
      <c r="K394" s="66"/>
      <c r="L394" s="161"/>
      <c r="M394" s="66"/>
      <c r="N394" s="162"/>
      <c r="O394" s="5"/>
      <c r="P394" s="20"/>
      <c r="Q394" s="163"/>
      <c r="R394" s="163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160"/>
      <c r="BO394" s="5"/>
    </row>
    <row r="395" spans="1:67" ht="12.75">
      <c r="A395" s="5"/>
      <c r="B395" s="160"/>
      <c r="C395" s="5"/>
      <c r="D395" s="5"/>
      <c r="E395" s="5"/>
      <c r="F395" s="5"/>
      <c r="G395" s="5"/>
      <c r="H395" s="5"/>
      <c r="I395" s="66"/>
      <c r="J395" s="66"/>
      <c r="K395" s="66"/>
      <c r="L395" s="161"/>
      <c r="M395" s="66"/>
      <c r="N395" s="162"/>
      <c r="O395" s="5"/>
      <c r="P395" s="20"/>
      <c r="Q395" s="163"/>
      <c r="R395" s="163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160"/>
      <c r="BO395" s="5"/>
    </row>
    <row r="396" spans="1:67" ht="12.75">
      <c r="A396" s="5"/>
      <c r="B396" s="160"/>
      <c r="C396" s="5"/>
      <c r="D396" s="5"/>
      <c r="E396" s="5"/>
      <c r="F396" s="5"/>
      <c r="G396" s="5"/>
      <c r="H396" s="5"/>
      <c r="I396" s="66"/>
      <c r="J396" s="66"/>
      <c r="K396" s="66"/>
      <c r="L396" s="161"/>
      <c r="M396" s="66"/>
      <c r="N396" s="162"/>
      <c r="O396" s="5"/>
      <c r="P396" s="20"/>
      <c r="Q396" s="163"/>
      <c r="R396" s="163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160"/>
      <c r="BO396" s="5"/>
    </row>
    <row r="397" spans="1:67" ht="12.75">
      <c r="A397" s="5"/>
      <c r="B397" s="160"/>
      <c r="C397" s="5"/>
      <c r="D397" s="5"/>
      <c r="E397" s="5"/>
      <c r="F397" s="5"/>
      <c r="G397" s="5"/>
      <c r="H397" s="5"/>
      <c r="I397" s="66"/>
      <c r="J397" s="66"/>
      <c r="K397" s="66"/>
      <c r="L397" s="161"/>
      <c r="M397" s="66"/>
      <c r="N397" s="162"/>
      <c r="O397" s="5"/>
      <c r="P397" s="20"/>
      <c r="Q397" s="163"/>
      <c r="R397" s="163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160"/>
      <c r="BO397" s="5"/>
    </row>
    <row r="398" spans="1:67" ht="12.75">
      <c r="A398" s="5"/>
      <c r="B398" s="160"/>
      <c r="C398" s="5"/>
      <c r="D398" s="5"/>
      <c r="E398" s="5"/>
      <c r="F398" s="5"/>
      <c r="G398" s="5"/>
      <c r="H398" s="5"/>
      <c r="I398" s="66"/>
      <c r="J398" s="66"/>
      <c r="K398" s="66"/>
      <c r="L398" s="161"/>
      <c r="M398" s="66"/>
      <c r="N398" s="162"/>
      <c r="O398" s="5"/>
      <c r="P398" s="20"/>
      <c r="Q398" s="163"/>
      <c r="R398" s="163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160"/>
      <c r="BO398" s="5"/>
    </row>
    <row r="399" spans="1:67" ht="12.75">
      <c r="A399" s="5"/>
      <c r="B399" s="160"/>
      <c r="C399" s="5"/>
      <c r="D399" s="5"/>
      <c r="E399" s="5"/>
      <c r="F399" s="5"/>
      <c r="G399" s="5"/>
      <c r="H399" s="5"/>
      <c r="I399" s="66"/>
      <c r="J399" s="66"/>
      <c r="K399" s="66"/>
      <c r="L399" s="161"/>
      <c r="M399" s="66"/>
      <c r="N399" s="162"/>
      <c r="O399" s="5"/>
      <c r="P399" s="20"/>
      <c r="Q399" s="163"/>
      <c r="R399" s="163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160"/>
      <c r="BO399" s="5"/>
    </row>
    <row r="400" spans="1:67" ht="12.75">
      <c r="A400" s="5"/>
      <c r="B400" s="160"/>
      <c r="C400" s="5"/>
      <c r="D400" s="5"/>
      <c r="E400" s="5"/>
      <c r="F400" s="5"/>
      <c r="G400" s="5"/>
      <c r="H400" s="5"/>
      <c r="I400" s="66"/>
      <c r="J400" s="66"/>
      <c r="K400" s="66"/>
      <c r="L400" s="161"/>
      <c r="M400" s="66"/>
      <c r="N400" s="162"/>
      <c r="O400" s="5"/>
      <c r="P400" s="20"/>
      <c r="Q400" s="163"/>
      <c r="R400" s="163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160"/>
      <c r="BO400" s="5"/>
    </row>
    <row r="401" spans="1:67" ht="12.75">
      <c r="A401" s="5"/>
      <c r="B401" s="160"/>
      <c r="C401" s="5"/>
      <c r="D401" s="5"/>
      <c r="E401" s="5"/>
      <c r="F401" s="5"/>
      <c r="G401" s="5"/>
      <c r="H401" s="5"/>
      <c r="I401" s="66"/>
      <c r="J401" s="66"/>
      <c r="K401" s="66"/>
      <c r="L401" s="161"/>
      <c r="M401" s="66"/>
      <c r="N401" s="162"/>
      <c r="O401" s="5"/>
      <c r="P401" s="20"/>
      <c r="Q401" s="163"/>
      <c r="R401" s="163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160"/>
      <c r="BO401" s="5"/>
    </row>
    <row r="402" spans="1:67" ht="12.75">
      <c r="A402" s="5"/>
      <c r="B402" s="160"/>
      <c r="C402" s="5"/>
      <c r="D402" s="5"/>
      <c r="E402" s="5"/>
      <c r="F402" s="5"/>
      <c r="G402" s="5"/>
      <c r="H402" s="5"/>
      <c r="I402" s="66"/>
      <c r="J402" s="66"/>
      <c r="K402" s="66"/>
      <c r="L402" s="161"/>
      <c r="M402" s="66"/>
      <c r="N402" s="162"/>
      <c r="O402" s="5"/>
      <c r="P402" s="20"/>
      <c r="Q402" s="163"/>
      <c r="R402" s="163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160"/>
      <c r="BO402" s="5"/>
    </row>
    <row r="403" spans="1:67" ht="12.75">
      <c r="A403" s="5"/>
      <c r="B403" s="160"/>
      <c r="C403" s="5"/>
      <c r="D403" s="5"/>
      <c r="E403" s="5"/>
      <c r="F403" s="5"/>
      <c r="G403" s="5"/>
      <c r="H403" s="5"/>
      <c r="I403" s="66"/>
      <c r="J403" s="66"/>
      <c r="K403" s="66"/>
      <c r="L403" s="161"/>
      <c r="M403" s="66"/>
      <c r="N403" s="162"/>
      <c r="O403" s="5"/>
      <c r="P403" s="20"/>
      <c r="Q403" s="163"/>
      <c r="R403" s="163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160"/>
      <c r="BO403" s="5"/>
    </row>
    <row r="404" spans="1:67" ht="12.75">
      <c r="A404" s="5"/>
      <c r="B404" s="160"/>
      <c r="C404" s="5"/>
      <c r="D404" s="5"/>
      <c r="E404" s="5"/>
      <c r="F404" s="5"/>
      <c r="G404" s="5"/>
      <c r="H404" s="5"/>
      <c r="I404" s="66"/>
      <c r="J404" s="66"/>
      <c r="K404" s="66"/>
      <c r="L404" s="161"/>
      <c r="M404" s="66"/>
      <c r="N404" s="162"/>
      <c r="O404" s="5"/>
      <c r="P404" s="20"/>
      <c r="Q404" s="163"/>
      <c r="R404" s="163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160"/>
      <c r="BO404" s="5"/>
    </row>
    <row r="405" spans="1:67" ht="12.75">
      <c r="A405" s="5"/>
      <c r="B405" s="160"/>
      <c r="C405" s="5"/>
      <c r="D405" s="5"/>
      <c r="E405" s="5"/>
      <c r="F405" s="5"/>
      <c r="G405" s="5"/>
      <c r="H405" s="5"/>
      <c r="I405" s="66"/>
      <c r="J405" s="66"/>
      <c r="K405" s="66"/>
      <c r="L405" s="161"/>
      <c r="M405" s="66"/>
      <c r="N405" s="162"/>
      <c r="O405" s="5"/>
      <c r="P405" s="20"/>
      <c r="Q405" s="163"/>
      <c r="R405" s="163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160"/>
      <c r="BO405" s="5"/>
    </row>
    <row r="406" spans="1:67" ht="12.75">
      <c r="A406" s="5"/>
      <c r="B406" s="160"/>
      <c r="C406" s="5"/>
      <c r="D406" s="5"/>
      <c r="E406" s="5"/>
      <c r="F406" s="5"/>
      <c r="G406" s="5"/>
      <c r="H406" s="5"/>
      <c r="I406" s="66"/>
      <c r="J406" s="66"/>
      <c r="K406" s="66"/>
      <c r="L406" s="161"/>
      <c r="M406" s="66"/>
      <c r="N406" s="162"/>
      <c r="O406" s="5"/>
      <c r="P406" s="20"/>
      <c r="Q406" s="163"/>
      <c r="R406" s="163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160"/>
      <c r="BO406" s="5"/>
    </row>
    <row r="407" spans="1:67" ht="12.75">
      <c r="A407" s="5"/>
      <c r="B407" s="160"/>
      <c r="C407" s="5"/>
      <c r="D407" s="5"/>
      <c r="E407" s="5"/>
      <c r="F407" s="5"/>
      <c r="G407" s="5"/>
      <c r="H407" s="5"/>
      <c r="I407" s="66"/>
      <c r="J407" s="66"/>
      <c r="K407" s="66"/>
      <c r="L407" s="161"/>
      <c r="M407" s="66"/>
      <c r="N407" s="162"/>
      <c r="O407" s="5"/>
      <c r="P407" s="20"/>
      <c r="Q407" s="163"/>
      <c r="R407" s="163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160"/>
      <c r="BO407" s="5"/>
    </row>
    <row r="408" spans="1:67" ht="12.75">
      <c r="A408" s="5"/>
      <c r="B408" s="160"/>
      <c r="C408" s="5"/>
      <c r="D408" s="5"/>
      <c r="E408" s="5"/>
      <c r="F408" s="5"/>
      <c r="G408" s="5"/>
      <c r="H408" s="5"/>
      <c r="I408" s="66"/>
      <c r="J408" s="66"/>
      <c r="K408" s="66"/>
      <c r="L408" s="161"/>
      <c r="M408" s="66"/>
      <c r="N408" s="162"/>
      <c r="O408" s="5"/>
      <c r="P408" s="20"/>
      <c r="Q408" s="163"/>
      <c r="R408" s="163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160"/>
      <c r="BO408" s="5"/>
    </row>
    <row r="409" spans="1:67" ht="12.75">
      <c r="A409" s="5"/>
      <c r="B409" s="160"/>
      <c r="C409" s="5"/>
      <c r="D409" s="5"/>
      <c r="E409" s="5"/>
      <c r="F409" s="5"/>
      <c r="G409" s="5"/>
      <c r="H409" s="5"/>
      <c r="I409" s="66"/>
      <c r="J409" s="66"/>
      <c r="K409" s="66"/>
      <c r="L409" s="161"/>
      <c r="M409" s="66"/>
      <c r="N409" s="162"/>
      <c r="O409" s="5"/>
      <c r="P409" s="20"/>
      <c r="Q409" s="163"/>
      <c r="R409" s="163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160"/>
      <c r="BO409" s="5"/>
    </row>
    <row r="410" spans="1:67" ht="12.75">
      <c r="A410" s="5"/>
      <c r="B410" s="160"/>
      <c r="C410" s="5"/>
      <c r="D410" s="5"/>
      <c r="E410" s="5"/>
      <c r="F410" s="5"/>
      <c r="G410" s="5"/>
      <c r="H410" s="5"/>
      <c r="I410" s="66"/>
      <c r="J410" s="66"/>
      <c r="K410" s="66"/>
      <c r="L410" s="161"/>
      <c r="M410" s="66"/>
      <c r="N410" s="162"/>
      <c r="O410" s="5"/>
      <c r="P410" s="20"/>
      <c r="Q410" s="163"/>
      <c r="R410" s="163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160"/>
      <c r="BO410" s="5"/>
    </row>
    <row r="411" spans="1:67" ht="12.75">
      <c r="A411" s="5"/>
      <c r="B411" s="160"/>
      <c r="C411" s="5"/>
      <c r="D411" s="5"/>
      <c r="E411" s="5"/>
      <c r="F411" s="5"/>
      <c r="G411" s="5"/>
      <c r="H411" s="5"/>
      <c r="I411" s="66"/>
      <c r="J411" s="66"/>
      <c r="K411" s="66"/>
      <c r="L411" s="161"/>
      <c r="M411" s="66"/>
      <c r="N411" s="162"/>
      <c r="O411" s="5"/>
      <c r="P411" s="20"/>
      <c r="Q411" s="163"/>
      <c r="R411" s="163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160"/>
      <c r="BO411" s="5"/>
    </row>
    <row r="412" spans="1:67" ht="12.75">
      <c r="A412" s="5"/>
      <c r="B412" s="160"/>
      <c r="C412" s="5"/>
      <c r="D412" s="5"/>
      <c r="E412" s="5"/>
      <c r="F412" s="5"/>
      <c r="G412" s="5"/>
      <c r="H412" s="5"/>
      <c r="I412" s="66"/>
      <c r="J412" s="66"/>
      <c r="K412" s="66"/>
      <c r="L412" s="161"/>
      <c r="M412" s="66"/>
      <c r="N412" s="162"/>
      <c r="O412" s="5"/>
      <c r="P412" s="20"/>
      <c r="Q412" s="163"/>
      <c r="R412" s="163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160"/>
      <c r="BO412" s="5"/>
    </row>
    <row r="413" spans="1:67" ht="12.75">
      <c r="A413" s="5"/>
      <c r="B413" s="160"/>
      <c r="C413" s="5"/>
      <c r="D413" s="5"/>
      <c r="E413" s="5"/>
      <c r="F413" s="5"/>
      <c r="G413" s="5"/>
      <c r="H413" s="5"/>
      <c r="I413" s="66"/>
      <c r="J413" s="66"/>
      <c r="K413" s="66"/>
      <c r="L413" s="161"/>
      <c r="M413" s="66"/>
      <c r="N413" s="162"/>
      <c r="O413" s="5"/>
      <c r="P413" s="20"/>
      <c r="Q413" s="163"/>
      <c r="R413" s="163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160"/>
      <c r="BO413" s="5"/>
    </row>
    <row r="414" spans="1:67" ht="12.75">
      <c r="A414" s="5"/>
      <c r="B414" s="160"/>
      <c r="C414" s="5"/>
      <c r="D414" s="5"/>
      <c r="E414" s="5"/>
      <c r="F414" s="5"/>
      <c r="G414" s="5"/>
      <c r="H414" s="5"/>
      <c r="I414" s="66"/>
      <c r="J414" s="66"/>
      <c r="K414" s="66"/>
      <c r="L414" s="161"/>
      <c r="M414" s="66"/>
      <c r="N414" s="162"/>
      <c r="O414" s="5"/>
      <c r="P414" s="20"/>
      <c r="Q414" s="163"/>
      <c r="R414" s="163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160"/>
      <c r="BO414" s="5"/>
    </row>
    <row r="415" spans="1:67" ht="12.75">
      <c r="A415" s="5"/>
      <c r="B415" s="160"/>
      <c r="C415" s="5"/>
      <c r="D415" s="5"/>
      <c r="E415" s="5"/>
      <c r="F415" s="5"/>
      <c r="G415" s="5"/>
      <c r="H415" s="5"/>
      <c r="I415" s="66"/>
      <c r="J415" s="66"/>
      <c r="K415" s="66"/>
      <c r="L415" s="161"/>
      <c r="M415" s="66"/>
      <c r="N415" s="162"/>
      <c r="O415" s="5"/>
      <c r="P415" s="20"/>
      <c r="Q415" s="163"/>
      <c r="R415" s="163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160"/>
      <c r="BO415" s="5"/>
    </row>
    <row r="416" spans="1:67" ht="12.75">
      <c r="A416" s="5"/>
      <c r="B416" s="160"/>
      <c r="C416" s="5"/>
      <c r="D416" s="5"/>
      <c r="E416" s="5"/>
      <c r="F416" s="5"/>
      <c r="G416" s="5"/>
      <c r="H416" s="5"/>
      <c r="I416" s="66"/>
      <c r="J416" s="66"/>
      <c r="K416" s="66"/>
      <c r="L416" s="161"/>
      <c r="M416" s="66"/>
      <c r="N416" s="162"/>
      <c r="O416" s="5"/>
      <c r="P416" s="20"/>
      <c r="Q416" s="163"/>
      <c r="R416" s="163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160"/>
      <c r="BO416" s="5"/>
    </row>
    <row r="417" spans="1:67" ht="12.75">
      <c r="A417" s="5"/>
      <c r="B417" s="160"/>
      <c r="C417" s="5"/>
      <c r="D417" s="5"/>
      <c r="E417" s="5"/>
      <c r="F417" s="5"/>
      <c r="G417" s="5"/>
      <c r="H417" s="5"/>
      <c r="I417" s="66"/>
      <c r="J417" s="66"/>
      <c r="K417" s="66"/>
      <c r="L417" s="161"/>
      <c r="M417" s="66"/>
      <c r="N417" s="162"/>
      <c r="O417" s="5"/>
      <c r="P417" s="20"/>
      <c r="Q417" s="163"/>
      <c r="R417" s="163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160"/>
      <c r="BO417" s="5"/>
    </row>
    <row r="418" spans="1:67" ht="12.75">
      <c r="A418" s="5"/>
      <c r="B418" s="160"/>
      <c r="C418" s="5"/>
      <c r="D418" s="5"/>
      <c r="E418" s="5"/>
      <c r="F418" s="5"/>
      <c r="G418" s="5"/>
      <c r="H418" s="5"/>
      <c r="I418" s="66"/>
      <c r="J418" s="66"/>
      <c r="K418" s="66"/>
      <c r="L418" s="161"/>
      <c r="M418" s="66"/>
      <c r="N418" s="162"/>
      <c r="O418" s="5"/>
      <c r="P418" s="20"/>
      <c r="Q418" s="163"/>
      <c r="R418" s="163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160"/>
      <c r="BO418" s="5"/>
    </row>
    <row r="419" spans="1:67" ht="12.75">
      <c r="A419" s="5"/>
      <c r="B419" s="160"/>
      <c r="C419" s="5"/>
      <c r="D419" s="5"/>
      <c r="E419" s="5"/>
      <c r="F419" s="5"/>
      <c r="G419" s="5"/>
      <c r="H419" s="5"/>
      <c r="I419" s="66"/>
      <c r="J419" s="66"/>
      <c r="K419" s="66"/>
      <c r="L419" s="161"/>
      <c r="M419" s="66"/>
      <c r="N419" s="162"/>
      <c r="O419" s="5"/>
      <c r="P419" s="20"/>
      <c r="Q419" s="163"/>
      <c r="R419" s="163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160"/>
      <c r="BO419" s="5"/>
    </row>
    <row r="420" spans="1:67" ht="12.75">
      <c r="A420" s="5"/>
      <c r="B420" s="160"/>
      <c r="C420" s="5"/>
      <c r="D420" s="5"/>
      <c r="E420" s="5"/>
      <c r="F420" s="5"/>
      <c r="G420" s="5"/>
      <c r="H420" s="5"/>
      <c r="I420" s="66"/>
      <c r="J420" s="66"/>
      <c r="K420" s="66"/>
      <c r="L420" s="161"/>
      <c r="M420" s="66"/>
      <c r="N420" s="162"/>
      <c r="O420" s="5"/>
      <c r="P420" s="20"/>
      <c r="Q420" s="163"/>
      <c r="R420" s="163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160"/>
      <c r="BO420" s="5"/>
    </row>
    <row r="421" spans="1:67" ht="12.75">
      <c r="A421" s="5"/>
      <c r="B421" s="160"/>
      <c r="C421" s="5"/>
      <c r="D421" s="5"/>
      <c r="E421" s="5"/>
      <c r="F421" s="5"/>
      <c r="G421" s="5"/>
      <c r="H421" s="5"/>
      <c r="I421" s="66"/>
      <c r="J421" s="66"/>
      <c r="K421" s="66"/>
      <c r="L421" s="161"/>
      <c r="M421" s="66"/>
      <c r="N421" s="162"/>
      <c r="O421" s="5"/>
      <c r="P421" s="20"/>
      <c r="Q421" s="163"/>
      <c r="R421" s="163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160"/>
      <c r="BO421" s="5"/>
    </row>
    <row r="422" spans="1:67" ht="12.75">
      <c r="A422" s="5"/>
      <c r="B422" s="160"/>
      <c r="C422" s="5"/>
      <c r="D422" s="5"/>
      <c r="E422" s="5"/>
      <c r="F422" s="5"/>
      <c r="G422" s="5"/>
      <c r="H422" s="5"/>
      <c r="I422" s="66"/>
      <c r="J422" s="66"/>
      <c r="K422" s="66"/>
      <c r="L422" s="161"/>
      <c r="M422" s="66"/>
      <c r="N422" s="162"/>
      <c r="O422" s="5"/>
      <c r="P422" s="20"/>
      <c r="Q422" s="163"/>
      <c r="R422" s="163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160"/>
      <c r="BO422" s="5"/>
    </row>
    <row r="423" spans="1:67" ht="12.75">
      <c r="A423" s="5"/>
      <c r="B423" s="160"/>
      <c r="C423" s="5"/>
      <c r="D423" s="5"/>
      <c r="E423" s="5"/>
      <c r="F423" s="5"/>
      <c r="G423" s="5"/>
      <c r="H423" s="5"/>
      <c r="I423" s="66"/>
      <c r="J423" s="66"/>
      <c r="K423" s="66"/>
      <c r="L423" s="161"/>
      <c r="M423" s="66"/>
      <c r="N423" s="162"/>
      <c r="O423" s="5"/>
      <c r="P423" s="20"/>
      <c r="Q423" s="163"/>
      <c r="R423" s="163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160"/>
      <c r="BO423" s="5"/>
    </row>
    <row r="424" spans="1:67" ht="12.75">
      <c r="A424" s="5"/>
      <c r="B424" s="160"/>
      <c r="C424" s="5"/>
      <c r="D424" s="5"/>
      <c r="E424" s="5"/>
      <c r="F424" s="5"/>
      <c r="G424" s="5"/>
      <c r="H424" s="5"/>
      <c r="I424" s="66"/>
      <c r="J424" s="66"/>
      <c r="K424" s="66"/>
      <c r="L424" s="161"/>
      <c r="M424" s="66"/>
      <c r="N424" s="162"/>
      <c r="O424" s="5"/>
      <c r="P424" s="20"/>
      <c r="Q424" s="163"/>
      <c r="R424" s="163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160"/>
      <c r="BO424" s="5"/>
    </row>
    <row r="425" spans="1:67" ht="12.75">
      <c r="A425" s="5"/>
      <c r="B425" s="160"/>
      <c r="C425" s="5"/>
      <c r="D425" s="5"/>
      <c r="E425" s="5"/>
      <c r="F425" s="5"/>
      <c r="G425" s="5"/>
      <c r="H425" s="5"/>
      <c r="I425" s="66"/>
      <c r="J425" s="66"/>
      <c r="K425" s="66"/>
      <c r="L425" s="161"/>
      <c r="M425" s="66"/>
      <c r="N425" s="162"/>
      <c r="O425" s="5"/>
      <c r="P425" s="20"/>
      <c r="Q425" s="163"/>
      <c r="R425" s="163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160"/>
      <c r="BO425" s="5"/>
    </row>
    <row r="426" spans="1:67" ht="12.75">
      <c r="A426" s="5"/>
      <c r="B426" s="160"/>
      <c r="C426" s="5"/>
      <c r="D426" s="5"/>
      <c r="E426" s="5"/>
      <c r="F426" s="5"/>
      <c r="G426" s="5"/>
      <c r="H426" s="5"/>
      <c r="I426" s="66"/>
      <c r="J426" s="66"/>
      <c r="K426" s="66"/>
      <c r="L426" s="161"/>
      <c r="M426" s="66"/>
      <c r="N426" s="162"/>
      <c r="O426" s="5"/>
      <c r="P426" s="20"/>
      <c r="Q426" s="163"/>
      <c r="R426" s="163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160"/>
      <c r="BO426" s="5"/>
    </row>
    <row r="427" spans="1:67" ht="12.75">
      <c r="A427" s="5"/>
      <c r="B427" s="160"/>
      <c r="C427" s="5"/>
      <c r="D427" s="5"/>
      <c r="E427" s="5"/>
      <c r="F427" s="5"/>
      <c r="G427" s="5"/>
      <c r="H427" s="5"/>
      <c r="I427" s="66"/>
      <c r="J427" s="66"/>
      <c r="K427" s="66"/>
      <c r="L427" s="161"/>
      <c r="M427" s="66"/>
      <c r="N427" s="162"/>
      <c r="O427" s="5"/>
      <c r="P427" s="20"/>
      <c r="Q427" s="163"/>
      <c r="R427" s="163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160"/>
      <c r="BO427" s="5"/>
    </row>
    <row r="428" spans="1:67" ht="12.75">
      <c r="A428" s="5"/>
      <c r="B428" s="160"/>
      <c r="C428" s="5"/>
      <c r="D428" s="5"/>
      <c r="E428" s="5"/>
      <c r="F428" s="5"/>
      <c r="G428" s="5"/>
      <c r="H428" s="5"/>
      <c r="I428" s="66"/>
      <c r="J428" s="66"/>
      <c r="K428" s="66"/>
      <c r="L428" s="161"/>
      <c r="M428" s="66"/>
      <c r="N428" s="162"/>
      <c r="O428" s="5"/>
      <c r="P428" s="20"/>
      <c r="Q428" s="163"/>
      <c r="R428" s="163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160"/>
      <c r="BO428" s="5"/>
    </row>
    <row r="429" spans="1:67" ht="12.75">
      <c r="A429" s="5"/>
      <c r="B429" s="160"/>
      <c r="C429" s="5"/>
      <c r="D429" s="5"/>
      <c r="E429" s="5"/>
      <c r="F429" s="5"/>
      <c r="G429" s="5"/>
      <c r="H429" s="5"/>
      <c r="I429" s="66"/>
      <c r="J429" s="66"/>
      <c r="K429" s="66"/>
      <c r="L429" s="161"/>
      <c r="M429" s="66"/>
      <c r="N429" s="162"/>
      <c r="O429" s="5"/>
      <c r="P429" s="20"/>
      <c r="Q429" s="163"/>
      <c r="R429" s="163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160"/>
      <c r="BO429" s="5"/>
    </row>
    <row r="430" spans="1:67" ht="12.75">
      <c r="A430" s="5"/>
      <c r="B430" s="160"/>
      <c r="C430" s="5"/>
      <c r="D430" s="5"/>
      <c r="E430" s="5"/>
      <c r="F430" s="5"/>
      <c r="G430" s="5"/>
      <c r="H430" s="5"/>
      <c r="I430" s="66"/>
      <c r="J430" s="66"/>
      <c r="K430" s="66"/>
      <c r="L430" s="161"/>
      <c r="M430" s="66"/>
      <c r="N430" s="162"/>
      <c r="O430" s="5"/>
      <c r="P430" s="20"/>
      <c r="Q430" s="163"/>
      <c r="R430" s="163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160"/>
      <c r="BO430" s="5"/>
    </row>
    <row r="431" spans="1:67" ht="12.75">
      <c r="A431" s="5"/>
      <c r="B431" s="160"/>
      <c r="C431" s="5"/>
      <c r="D431" s="5"/>
      <c r="E431" s="5"/>
      <c r="F431" s="5"/>
      <c r="G431" s="5"/>
      <c r="H431" s="5"/>
      <c r="I431" s="66"/>
      <c r="J431" s="66"/>
      <c r="K431" s="66"/>
      <c r="L431" s="161"/>
      <c r="M431" s="66"/>
      <c r="N431" s="162"/>
      <c r="O431" s="5"/>
      <c r="P431" s="20"/>
      <c r="Q431" s="163"/>
      <c r="R431" s="163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160"/>
      <c r="BO431" s="5"/>
    </row>
    <row r="432" spans="1:67" ht="12.75">
      <c r="A432" s="5"/>
      <c r="B432" s="160"/>
      <c r="C432" s="5"/>
      <c r="D432" s="5"/>
      <c r="E432" s="5"/>
      <c r="F432" s="5"/>
      <c r="G432" s="5"/>
      <c r="H432" s="5"/>
      <c r="I432" s="66"/>
      <c r="J432" s="66"/>
      <c r="K432" s="66"/>
      <c r="L432" s="161"/>
      <c r="M432" s="66"/>
      <c r="N432" s="162"/>
      <c r="O432" s="5"/>
      <c r="P432" s="20"/>
      <c r="Q432" s="163"/>
      <c r="R432" s="163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160"/>
      <c r="BO432" s="5"/>
    </row>
    <row r="433" spans="1:67" ht="12.75">
      <c r="A433" s="5"/>
      <c r="B433" s="160"/>
      <c r="C433" s="5"/>
      <c r="D433" s="5"/>
      <c r="E433" s="5"/>
      <c r="F433" s="5"/>
      <c r="G433" s="5"/>
      <c r="H433" s="5"/>
      <c r="I433" s="66"/>
      <c r="J433" s="66"/>
      <c r="K433" s="66"/>
      <c r="L433" s="161"/>
      <c r="M433" s="66"/>
      <c r="N433" s="162"/>
      <c r="O433" s="5"/>
      <c r="P433" s="20"/>
      <c r="Q433" s="163"/>
      <c r="R433" s="163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160"/>
      <c r="BO433" s="5"/>
    </row>
    <row r="434" spans="1:67" ht="12.75">
      <c r="A434" s="5"/>
      <c r="B434" s="160"/>
      <c r="C434" s="5"/>
      <c r="D434" s="5"/>
      <c r="E434" s="5"/>
      <c r="F434" s="5"/>
      <c r="G434" s="5"/>
      <c r="H434" s="5"/>
      <c r="I434" s="66"/>
      <c r="J434" s="66"/>
      <c r="K434" s="66"/>
      <c r="L434" s="161"/>
      <c r="M434" s="66"/>
      <c r="N434" s="162"/>
      <c r="O434" s="5"/>
      <c r="P434" s="20"/>
      <c r="Q434" s="163"/>
      <c r="R434" s="163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160"/>
      <c r="BO434" s="5"/>
    </row>
    <row r="435" spans="1:67" ht="12.75">
      <c r="A435" s="5"/>
      <c r="B435" s="160"/>
      <c r="C435" s="5"/>
      <c r="D435" s="5"/>
      <c r="E435" s="5"/>
      <c r="F435" s="5"/>
      <c r="G435" s="5"/>
      <c r="H435" s="5"/>
      <c r="I435" s="66"/>
      <c r="J435" s="66"/>
      <c r="K435" s="66"/>
      <c r="L435" s="161"/>
      <c r="M435" s="66"/>
      <c r="N435" s="162"/>
      <c r="O435" s="5"/>
      <c r="P435" s="20"/>
      <c r="Q435" s="163"/>
      <c r="R435" s="163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160"/>
      <c r="BO435" s="5"/>
    </row>
    <row r="436" spans="1:67" ht="12.75">
      <c r="A436" s="5"/>
      <c r="B436" s="160"/>
      <c r="C436" s="5"/>
      <c r="D436" s="5"/>
      <c r="E436" s="5"/>
      <c r="F436" s="5"/>
      <c r="G436" s="5"/>
      <c r="H436" s="5"/>
      <c r="I436" s="66"/>
      <c r="J436" s="66"/>
      <c r="K436" s="66"/>
      <c r="L436" s="161"/>
      <c r="M436" s="66"/>
      <c r="N436" s="162"/>
      <c r="O436" s="5"/>
      <c r="P436" s="20"/>
      <c r="Q436" s="163"/>
      <c r="R436" s="163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160"/>
      <c r="BO436" s="5"/>
    </row>
    <row r="437" spans="1:67" ht="12.75">
      <c r="A437" s="5"/>
      <c r="B437" s="160"/>
      <c r="C437" s="5"/>
      <c r="D437" s="5"/>
      <c r="E437" s="5"/>
      <c r="F437" s="5"/>
      <c r="G437" s="5"/>
      <c r="H437" s="5"/>
      <c r="I437" s="66"/>
      <c r="J437" s="66"/>
      <c r="K437" s="66"/>
      <c r="L437" s="161"/>
      <c r="M437" s="66"/>
      <c r="N437" s="162"/>
      <c r="O437" s="5"/>
      <c r="P437" s="20"/>
      <c r="Q437" s="163"/>
      <c r="R437" s="163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160"/>
      <c r="BO437" s="5"/>
    </row>
    <row r="438" spans="1:67" ht="12.75">
      <c r="A438" s="5"/>
      <c r="B438" s="160"/>
      <c r="C438" s="5"/>
      <c r="D438" s="5"/>
      <c r="E438" s="5"/>
      <c r="F438" s="5"/>
      <c r="G438" s="5"/>
      <c r="H438" s="5"/>
      <c r="I438" s="66"/>
      <c r="J438" s="66"/>
      <c r="K438" s="66"/>
      <c r="L438" s="161"/>
      <c r="M438" s="66"/>
      <c r="N438" s="162"/>
      <c r="O438" s="5"/>
      <c r="P438" s="20"/>
      <c r="Q438" s="163"/>
      <c r="R438" s="163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160"/>
      <c r="BO438" s="5"/>
    </row>
    <row r="439" spans="1:67" ht="12.75">
      <c r="A439" s="5"/>
      <c r="B439" s="160"/>
      <c r="C439" s="5"/>
      <c r="D439" s="5"/>
      <c r="E439" s="5"/>
      <c r="F439" s="5"/>
      <c r="G439" s="5"/>
      <c r="H439" s="5"/>
      <c r="I439" s="66"/>
      <c r="J439" s="66"/>
      <c r="K439" s="66"/>
      <c r="L439" s="161"/>
      <c r="M439" s="66"/>
      <c r="N439" s="162"/>
      <c r="O439" s="5"/>
      <c r="P439" s="20"/>
      <c r="Q439" s="163"/>
      <c r="R439" s="163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160"/>
      <c r="BO439" s="5"/>
    </row>
    <row r="440" spans="1:67" ht="12.75">
      <c r="A440" s="5"/>
      <c r="B440" s="160"/>
      <c r="C440" s="5"/>
      <c r="D440" s="5"/>
      <c r="E440" s="5"/>
      <c r="F440" s="5"/>
      <c r="G440" s="5"/>
      <c r="H440" s="5"/>
      <c r="I440" s="66"/>
      <c r="J440" s="66"/>
      <c r="K440" s="66"/>
      <c r="L440" s="161"/>
      <c r="M440" s="66"/>
      <c r="N440" s="162"/>
      <c r="O440" s="5"/>
      <c r="P440" s="20"/>
      <c r="Q440" s="163"/>
      <c r="R440" s="163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160"/>
      <c r="BO440" s="5"/>
    </row>
    <row r="441" spans="1:67" ht="12.75">
      <c r="A441" s="5"/>
      <c r="B441" s="160"/>
      <c r="C441" s="5"/>
      <c r="D441" s="5"/>
      <c r="E441" s="5"/>
      <c r="F441" s="5"/>
      <c r="G441" s="5"/>
      <c r="H441" s="5"/>
      <c r="I441" s="66"/>
      <c r="J441" s="66"/>
      <c r="K441" s="66"/>
      <c r="L441" s="161"/>
      <c r="M441" s="66"/>
      <c r="N441" s="162"/>
      <c r="O441" s="5"/>
      <c r="P441" s="20"/>
      <c r="Q441" s="163"/>
      <c r="R441" s="163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160"/>
      <c r="BO441" s="5"/>
    </row>
    <row r="442" spans="1:67" ht="12.75">
      <c r="A442" s="5"/>
      <c r="B442" s="160"/>
      <c r="C442" s="5"/>
      <c r="D442" s="5"/>
      <c r="E442" s="5"/>
      <c r="F442" s="5"/>
      <c r="G442" s="5"/>
      <c r="H442" s="5"/>
      <c r="I442" s="66"/>
      <c r="J442" s="66"/>
      <c r="K442" s="66"/>
      <c r="L442" s="161"/>
      <c r="M442" s="66"/>
      <c r="N442" s="162"/>
      <c r="O442" s="5"/>
      <c r="P442" s="20"/>
      <c r="Q442" s="163"/>
      <c r="R442" s="163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160"/>
      <c r="BO442" s="5"/>
    </row>
    <row r="443" spans="1:67" ht="12.75">
      <c r="A443" s="5"/>
      <c r="B443" s="160"/>
      <c r="C443" s="5"/>
      <c r="D443" s="5"/>
      <c r="E443" s="5"/>
      <c r="F443" s="5"/>
      <c r="G443" s="5"/>
      <c r="H443" s="5"/>
      <c r="I443" s="66"/>
      <c r="J443" s="66"/>
      <c r="K443" s="66"/>
      <c r="L443" s="161"/>
      <c r="M443" s="66"/>
      <c r="N443" s="162"/>
      <c r="O443" s="5"/>
      <c r="P443" s="20"/>
      <c r="Q443" s="163"/>
      <c r="R443" s="163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160"/>
      <c r="BO443" s="5"/>
    </row>
    <row r="444" spans="1:67" ht="12.75">
      <c r="A444" s="5"/>
      <c r="B444" s="160"/>
      <c r="C444" s="5"/>
      <c r="D444" s="5"/>
      <c r="E444" s="5"/>
      <c r="F444" s="5"/>
      <c r="G444" s="5"/>
      <c r="H444" s="5"/>
      <c r="I444" s="66"/>
      <c r="J444" s="66"/>
      <c r="K444" s="66"/>
      <c r="L444" s="161"/>
      <c r="M444" s="66"/>
      <c r="N444" s="162"/>
      <c r="O444" s="5"/>
      <c r="P444" s="20"/>
      <c r="Q444" s="163"/>
      <c r="R444" s="163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160"/>
      <c r="BO444" s="5"/>
    </row>
    <row r="445" spans="1:67" ht="12.75">
      <c r="A445" s="5"/>
      <c r="B445" s="160"/>
      <c r="C445" s="5"/>
      <c r="D445" s="5"/>
      <c r="E445" s="5"/>
      <c r="F445" s="5"/>
      <c r="G445" s="5"/>
      <c r="H445" s="5"/>
      <c r="I445" s="66"/>
      <c r="J445" s="66"/>
      <c r="K445" s="66"/>
      <c r="L445" s="161"/>
      <c r="M445" s="66"/>
      <c r="N445" s="162"/>
      <c r="O445" s="5"/>
      <c r="P445" s="20"/>
      <c r="Q445" s="163"/>
      <c r="R445" s="163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160"/>
      <c r="BO445" s="5"/>
    </row>
    <row r="446" spans="1:67" ht="12.75">
      <c r="A446" s="5"/>
      <c r="B446" s="160"/>
      <c r="C446" s="5"/>
      <c r="D446" s="5"/>
      <c r="E446" s="5"/>
      <c r="F446" s="5"/>
      <c r="G446" s="5"/>
      <c r="H446" s="5"/>
      <c r="I446" s="66"/>
      <c r="J446" s="66"/>
      <c r="K446" s="66"/>
      <c r="L446" s="161"/>
      <c r="M446" s="66"/>
      <c r="N446" s="162"/>
      <c r="O446" s="5"/>
      <c r="P446" s="20"/>
      <c r="Q446" s="163"/>
      <c r="R446" s="163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160"/>
      <c r="BO446" s="5"/>
    </row>
    <row r="447" spans="1:67" ht="12.75">
      <c r="A447" s="5"/>
      <c r="B447" s="160"/>
      <c r="C447" s="5"/>
      <c r="D447" s="5"/>
      <c r="E447" s="5"/>
      <c r="F447" s="5"/>
      <c r="G447" s="5"/>
      <c r="H447" s="5"/>
      <c r="I447" s="66"/>
      <c r="J447" s="66"/>
      <c r="K447" s="66"/>
      <c r="L447" s="161"/>
      <c r="M447" s="66"/>
      <c r="N447" s="162"/>
      <c r="O447" s="5"/>
      <c r="P447" s="20"/>
      <c r="Q447" s="163"/>
      <c r="R447" s="163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160"/>
      <c r="BO447" s="5"/>
    </row>
    <row r="448" spans="1:67" ht="12.75">
      <c r="A448" s="5"/>
      <c r="B448" s="160"/>
      <c r="C448" s="5"/>
      <c r="D448" s="5"/>
      <c r="E448" s="5"/>
      <c r="F448" s="5"/>
      <c r="G448" s="5"/>
      <c r="H448" s="5"/>
      <c r="I448" s="66"/>
      <c r="J448" s="66"/>
      <c r="K448" s="66"/>
      <c r="L448" s="161"/>
      <c r="M448" s="66"/>
      <c r="N448" s="162"/>
      <c r="O448" s="5"/>
      <c r="P448" s="20"/>
      <c r="Q448" s="163"/>
      <c r="R448" s="163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160"/>
      <c r="BO448" s="5"/>
    </row>
    <row r="449" spans="1:67" ht="12.75">
      <c r="A449" s="5"/>
      <c r="B449" s="160"/>
      <c r="C449" s="5"/>
      <c r="D449" s="5"/>
      <c r="E449" s="5"/>
      <c r="F449" s="5"/>
      <c r="G449" s="5"/>
      <c r="H449" s="5"/>
      <c r="I449" s="66"/>
      <c r="J449" s="66"/>
      <c r="K449" s="66"/>
      <c r="L449" s="161"/>
      <c r="M449" s="66"/>
      <c r="N449" s="162"/>
      <c r="O449" s="5"/>
      <c r="P449" s="20"/>
      <c r="Q449" s="163"/>
      <c r="R449" s="163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160"/>
      <c r="BO449" s="5"/>
    </row>
    <row r="450" spans="1:67" ht="12.75">
      <c r="A450" s="5"/>
      <c r="B450" s="160"/>
      <c r="C450" s="5"/>
      <c r="D450" s="5"/>
      <c r="E450" s="5"/>
      <c r="F450" s="5"/>
      <c r="G450" s="5"/>
      <c r="H450" s="5"/>
      <c r="I450" s="66"/>
      <c r="J450" s="66"/>
      <c r="K450" s="66"/>
      <c r="L450" s="161"/>
      <c r="M450" s="66"/>
      <c r="N450" s="162"/>
      <c r="O450" s="5"/>
      <c r="P450" s="20"/>
      <c r="Q450" s="163"/>
      <c r="R450" s="163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160"/>
      <c r="BO450" s="5"/>
    </row>
    <row r="451" spans="1:67" ht="12.75">
      <c r="A451" s="5"/>
      <c r="B451" s="160"/>
      <c r="C451" s="5"/>
      <c r="D451" s="5"/>
      <c r="E451" s="5"/>
      <c r="F451" s="5"/>
      <c r="G451" s="5"/>
      <c r="H451" s="5"/>
      <c r="I451" s="66"/>
      <c r="J451" s="66"/>
      <c r="K451" s="66"/>
      <c r="L451" s="161"/>
      <c r="M451" s="66"/>
      <c r="N451" s="162"/>
      <c r="O451" s="5"/>
      <c r="P451" s="20"/>
      <c r="Q451" s="163"/>
      <c r="R451" s="163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160"/>
      <c r="BO451" s="5"/>
    </row>
    <row r="452" spans="1:67" ht="12.75">
      <c r="A452" s="5"/>
      <c r="B452" s="160"/>
      <c r="C452" s="5"/>
      <c r="D452" s="5"/>
      <c r="E452" s="5"/>
      <c r="F452" s="5"/>
      <c r="G452" s="5"/>
      <c r="H452" s="5"/>
      <c r="I452" s="66"/>
      <c r="J452" s="66"/>
      <c r="K452" s="66"/>
      <c r="L452" s="161"/>
      <c r="M452" s="66"/>
      <c r="N452" s="162"/>
      <c r="O452" s="5"/>
      <c r="P452" s="20"/>
      <c r="Q452" s="163"/>
      <c r="R452" s="163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160"/>
      <c r="BO452" s="5"/>
    </row>
    <row r="453" spans="1:67" ht="12.75">
      <c r="A453" s="5"/>
      <c r="B453" s="160"/>
      <c r="C453" s="5"/>
      <c r="D453" s="5"/>
      <c r="E453" s="5"/>
      <c r="F453" s="5"/>
      <c r="G453" s="5"/>
      <c r="H453" s="5"/>
      <c r="I453" s="66"/>
      <c r="J453" s="66"/>
      <c r="K453" s="66"/>
      <c r="L453" s="161"/>
      <c r="M453" s="66"/>
      <c r="N453" s="162"/>
      <c r="O453" s="5"/>
      <c r="P453" s="20"/>
      <c r="Q453" s="163"/>
      <c r="R453" s="163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160"/>
      <c r="BO453" s="5"/>
    </row>
    <row r="454" spans="1:67" ht="12.75">
      <c r="A454" s="5"/>
      <c r="B454" s="160"/>
      <c r="C454" s="5"/>
      <c r="D454" s="5"/>
      <c r="E454" s="5"/>
      <c r="F454" s="5"/>
      <c r="G454" s="5"/>
      <c r="H454" s="5"/>
      <c r="I454" s="66"/>
      <c r="J454" s="66"/>
      <c r="K454" s="66"/>
      <c r="L454" s="161"/>
      <c r="M454" s="66"/>
      <c r="N454" s="162"/>
      <c r="O454" s="5"/>
      <c r="P454" s="20"/>
      <c r="Q454" s="163"/>
      <c r="R454" s="163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160"/>
      <c r="BO454" s="5"/>
    </row>
    <row r="455" spans="1:67" ht="12.75">
      <c r="A455" s="5"/>
      <c r="B455" s="160"/>
      <c r="C455" s="5"/>
      <c r="D455" s="5"/>
      <c r="E455" s="5"/>
      <c r="F455" s="5"/>
      <c r="G455" s="5"/>
      <c r="H455" s="5"/>
      <c r="I455" s="66"/>
      <c r="J455" s="66"/>
      <c r="K455" s="66"/>
      <c r="L455" s="161"/>
      <c r="M455" s="66"/>
      <c r="N455" s="162"/>
      <c r="O455" s="5"/>
      <c r="P455" s="20"/>
      <c r="Q455" s="163"/>
      <c r="R455" s="163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160"/>
      <c r="BO455" s="5"/>
    </row>
    <row r="456" spans="1:67" ht="12.75">
      <c r="A456" s="5"/>
      <c r="B456" s="160"/>
      <c r="C456" s="5"/>
      <c r="D456" s="5"/>
      <c r="E456" s="5"/>
      <c r="F456" s="5"/>
      <c r="G456" s="5"/>
      <c r="H456" s="5"/>
      <c r="I456" s="66"/>
      <c r="J456" s="66"/>
      <c r="K456" s="66"/>
      <c r="L456" s="161"/>
      <c r="M456" s="66"/>
      <c r="N456" s="162"/>
      <c r="O456" s="5"/>
      <c r="P456" s="20"/>
      <c r="Q456" s="163"/>
      <c r="R456" s="163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160"/>
      <c r="BO456" s="5"/>
    </row>
    <row r="457" spans="1:67" ht="12.75">
      <c r="A457" s="5"/>
      <c r="B457" s="160"/>
      <c r="C457" s="5"/>
      <c r="D457" s="5"/>
      <c r="E457" s="5"/>
      <c r="F457" s="5"/>
      <c r="G457" s="5"/>
      <c r="H457" s="5"/>
      <c r="I457" s="66"/>
      <c r="J457" s="66"/>
      <c r="K457" s="66"/>
      <c r="L457" s="161"/>
      <c r="M457" s="66"/>
      <c r="N457" s="162"/>
      <c r="O457" s="5"/>
      <c r="P457" s="20"/>
      <c r="Q457" s="163"/>
      <c r="R457" s="163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160"/>
      <c r="BO457" s="5"/>
    </row>
    <row r="458" spans="1:67" ht="12.75">
      <c r="A458" s="5"/>
      <c r="B458" s="160"/>
      <c r="C458" s="5"/>
      <c r="D458" s="5"/>
      <c r="E458" s="5"/>
      <c r="F458" s="5"/>
      <c r="G458" s="5"/>
      <c r="H458" s="5"/>
      <c r="I458" s="66"/>
      <c r="J458" s="66"/>
      <c r="K458" s="66"/>
      <c r="L458" s="161"/>
      <c r="M458" s="66"/>
      <c r="N458" s="162"/>
      <c r="O458" s="5"/>
      <c r="P458" s="20"/>
      <c r="Q458" s="163"/>
      <c r="R458" s="163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160"/>
      <c r="BO458" s="5"/>
    </row>
    <row r="459" spans="1:67" ht="12.75">
      <c r="A459" s="5"/>
      <c r="B459" s="160"/>
      <c r="C459" s="5"/>
      <c r="D459" s="5"/>
      <c r="E459" s="5"/>
      <c r="F459" s="5"/>
      <c r="G459" s="5"/>
      <c r="H459" s="5"/>
      <c r="I459" s="66"/>
      <c r="J459" s="66"/>
      <c r="K459" s="66"/>
      <c r="L459" s="161"/>
      <c r="M459" s="66"/>
      <c r="N459" s="162"/>
      <c r="O459" s="5"/>
      <c r="P459" s="20"/>
      <c r="Q459" s="163"/>
      <c r="R459" s="163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160"/>
      <c r="BO459" s="5"/>
    </row>
    <row r="460" spans="1:67" ht="12.75">
      <c r="A460" s="5"/>
      <c r="B460" s="160"/>
      <c r="C460" s="5"/>
      <c r="D460" s="5"/>
      <c r="E460" s="5"/>
      <c r="F460" s="5"/>
      <c r="G460" s="5"/>
      <c r="H460" s="5"/>
      <c r="I460" s="66"/>
      <c r="J460" s="66"/>
      <c r="K460" s="66"/>
      <c r="L460" s="161"/>
      <c r="M460" s="66"/>
      <c r="N460" s="162"/>
      <c r="O460" s="5"/>
      <c r="P460" s="20"/>
      <c r="Q460" s="163"/>
      <c r="R460" s="163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160"/>
      <c r="BO460" s="5"/>
    </row>
    <row r="461" spans="1:67" ht="12.75">
      <c r="A461" s="5"/>
      <c r="B461" s="160"/>
      <c r="C461" s="5"/>
      <c r="D461" s="5"/>
      <c r="E461" s="5"/>
      <c r="F461" s="5"/>
      <c r="G461" s="5"/>
      <c r="H461" s="5"/>
      <c r="I461" s="66"/>
      <c r="J461" s="66"/>
      <c r="K461" s="66"/>
      <c r="L461" s="161"/>
      <c r="M461" s="66"/>
      <c r="N461" s="162"/>
      <c r="O461" s="5"/>
      <c r="P461" s="20"/>
      <c r="Q461" s="163"/>
      <c r="R461" s="163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160"/>
      <c r="BO461" s="5"/>
    </row>
    <row r="462" spans="1:67" ht="12.75">
      <c r="A462" s="5"/>
      <c r="B462" s="160"/>
      <c r="C462" s="5"/>
      <c r="D462" s="5"/>
      <c r="E462" s="5"/>
      <c r="F462" s="5"/>
      <c r="G462" s="5"/>
      <c r="H462" s="5"/>
      <c r="I462" s="66"/>
      <c r="J462" s="66"/>
      <c r="K462" s="66"/>
      <c r="L462" s="161"/>
      <c r="M462" s="66"/>
      <c r="N462" s="162"/>
      <c r="O462" s="5"/>
      <c r="P462" s="20"/>
      <c r="Q462" s="163"/>
      <c r="R462" s="163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160"/>
      <c r="BO462" s="5"/>
    </row>
    <row r="463" spans="1:67" ht="12.75">
      <c r="A463" s="5"/>
      <c r="B463" s="160"/>
      <c r="C463" s="5"/>
      <c r="D463" s="5"/>
      <c r="E463" s="5"/>
      <c r="F463" s="5"/>
      <c r="G463" s="5"/>
      <c r="H463" s="5"/>
      <c r="I463" s="66"/>
      <c r="J463" s="66"/>
      <c r="K463" s="66"/>
      <c r="L463" s="161"/>
      <c r="M463" s="66"/>
      <c r="N463" s="162"/>
      <c r="O463" s="5"/>
      <c r="P463" s="20"/>
      <c r="Q463" s="163"/>
      <c r="R463" s="163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160"/>
      <c r="BO463" s="5"/>
    </row>
    <row r="464" spans="1:67" ht="12.75">
      <c r="A464" s="5"/>
      <c r="B464" s="160"/>
      <c r="C464" s="5"/>
      <c r="D464" s="5"/>
      <c r="E464" s="5"/>
      <c r="F464" s="5"/>
      <c r="G464" s="5"/>
      <c r="H464" s="5"/>
      <c r="I464" s="66"/>
      <c r="J464" s="66"/>
      <c r="K464" s="66"/>
      <c r="L464" s="161"/>
      <c r="M464" s="66"/>
      <c r="N464" s="162"/>
      <c r="O464" s="5"/>
      <c r="P464" s="20"/>
      <c r="Q464" s="163"/>
      <c r="R464" s="163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160"/>
      <c r="BO464" s="5"/>
    </row>
    <row r="465" spans="1:67" ht="12.75">
      <c r="A465" s="5"/>
      <c r="B465" s="160"/>
      <c r="C465" s="5"/>
      <c r="D465" s="5"/>
      <c r="E465" s="5"/>
      <c r="F465" s="5"/>
      <c r="G465" s="5"/>
      <c r="H465" s="5"/>
      <c r="I465" s="66"/>
      <c r="J465" s="66"/>
      <c r="K465" s="66"/>
      <c r="L465" s="161"/>
      <c r="M465" s="66"/>
      <c r="N465" s="162"/>
      <c r="O465" s="5"/>
      <c r="P465" s="20"/>
      <c r="Q465" s="163"/>
      <c r="R465" s="163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160"/>
      <c r="BO465" s="5"/>
    </row>
    <row r="466" spans="1:67" ht="12.75">
      <c r="A466" s="5"/>
      <c r="B466" s="160"/>
      <c r="C466" s="5"/>
      <c r="D466" s="5"/>
      <c r="E466" s="5"/>
      <c r="F466" s="5"/>
      <c r="G466" s="5"/>
      <c r="H466" s="5"/>
      <c r="I466" s="66"/>
      <c r="J466" s="66"/>
      <c r="K466" s="66"/>
      <c r="L466" s="161"/>
      <c r="M466" s="66"/>
      <c r="N466" s="162"/>
      <c r="O466" s="5"/>
      <c r="P466" s="20"/>
      <c r="Q466" s="163"/>
      <c r="R466" s="163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160"/>
      <c r="BO466" s="5"/>
    </row>
    <row r="467" spans="1:67" ht="12.75">
      <c r="A467" s="5"/>
      <c r="B467" s="160"/>
      <c r="C467" s="5"/>
      <c r="D467" s="5"/>
      <c r="E467" s="5"/>
      <c r="F467" s="5"/>
      <c r="G467" s="5"/>
      <c r="H467" s="5"/>
      <c r="I467" s="66"/>
      <c r="J467" s="66"/>
      <c r="K467" s="66"/>
      <c r="L467" s="161"/>
      <c r="M467" s="66"/>
      <c r="N467" s="162"/>
      <c r="O467" s="5"/>
      <c r="P467" s="20"/>
      <c r="Q467" s="163"/>
      <c r="R467" s="163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160"/>
      <c r="BO467" s="5"/>
    </row>
    <row r="468" spans="1:67" ht="12.75">
      <c r="A468" s="5"/>
      <c r="B468" s="160"/>
      <c r="C468" s="5"/>
      <c r="D468" s="5"/>
      <c r="E468" s="5"/>
      <c r="F468" s="5"/>
      <c r="G468" s="5"/>
      <c r="H468" s="5"/>
      <c r="I468" s="66"/>
      <c r="J468" s="66"/>
      <c r="K468" s="66"/>
      <c r="L468" s="161"/>
      <c r="M468" s="66"/>
      <c r="N468" s="162"/>
      <c r="O468" s="5"/>
      <c r="P468" s="20"/>
      <c r="Q468" s="163"/>
      <c r="R468" s="163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160"/>
      <c r="BO468" s="5"/>
    </row>
    <row r="469" spans="1:67" ht="12.75">
      <c r="A469" s="5"/>
      <c r="B469" s="160"/>
      <c r="C469" s="5"/>
      <c r="D469" s="5"/>
      <c r="E469" s="5"/>
      <c r="F469" s="5"/>
      <c r="G469" s="5"/>
      <c r="H469" s="5"/>
      <c r="I469" s="66"/>
      <c r="J469" s="66"/>
      <c r="K469" s="66"/>
      <c r="L469" s="161"/>
      <c r="M469" s="66"/>
      <c r="N469" s="162"/>
      <c r="O469" s="5"/>
      <c r="P469" s="20"/>
      <c r="Q469" s="163"/>
      <c r="R469" s="163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160"/>
      <c r="BO469" s="5"/>
    </row>
    <row r="470" spans="1:67" ht="12.75">
      <c r="A470" s="5"/>
      <c r="B470" s="160"/>
      <c r="C470" s="5"/>
      <c r="D470" s="5"/>
      <c r="E470" s="5"/>
      <c r="F470" s="5"/>
      <c r="G470" s="5"/>
      <c r="H470" s="5"/>
      <c r="I470" s="66"/>
      <c r="J470" s="66"/>
      <c r="K470" s="66"/>
      <c r="L470" s="161"/>
      <c r="M470" s="66"/>
      <c r="N470" s="162"/>
      <c r="O470" s="5"/>
      <c r="P470" s="20"/>
      <c r="Q470" s="163"/>
      <c r="R470" s="163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160"/>
      <c r="BO470" s="5"/>
    </row>
    <row r="471" spans="1:67" ht="12.75">
      <c r="A471" s="5"/>
      <c r="B471" s="160"/>
      <c r="C471" s="5"/>
      <c r="D471" s="5"/>
      <c r="E471" s="5"/>
      <c r="F471" s="5"/>
      <c r="G471" s="5"/>
      <c r="H471" s="5"/>
      <c r="I471" s="66"/>
      <c r="J471" s="66"/>
      <c r="K471" s="66"/>
      <c r="L471" s="161"/>
      <c r="M471" s="66"/>
      <c r="N471" s="162"/>
      <c r="O471" s="5"/>
      <c r="P471" s="20"/>
      <c r="Q471" s="163"/>
      <c r="R471" s="163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160"/>
      <c r="BO471" s="5"/>
    </row>
    <row r="472" spans="1:67" ht="12.75">
      <c r="A472" s="5"/>
      <c r="B472" s="160"/>
      <c r="C472" s="5"/>
      <c r="D472" s="5"/>
      <c r="E472" s="5"/>
      <c r="F472" s="5"/>
      <c r="G472" s="5"/>
      <c r="H472" s="5"/>
      <c r="I472" s="66"/>
      <c r="J472" s="66"/>
      <c r="K472" s="66"/>
      <c r="L472" s="161"/>
      <c r="M472" s="66"/>
      <c r="N472" s="162"/>
      <c r="O472" s="5"/>
      <c r="P472" s="20"/>
      <c r="Q472" s="163"/>
      <c r="R472" s="163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160"/>
      <c r="BO472" s="5"/>
    </row>
    <row r="473" spans="1:67" ht="12.75">
      <c r="A473" s="5"/>
      <c r="B473" s="160"/>
      <c r="C473" s="5"/>
      <c r="D473" s="5"/>
      <c r="E473" s="5"/>
      <c r="F473" s="5"/>
      <c r="G473" s="5"/>
      <c r="H473" s="5"/>
      <c r="I473" s="66"/>
      <c r="J473" s="66"/>
      <c r="K473" s="66"/>
      <c r="L473" s="161"/>
      <c r="M473" s="66"/>
      <c r="N473" s="162"/>
      <c r="O473" s="5"/>
      <c r="P473" s="20"/>
      <c r="Q473" s="163"/>
      <c r="R473" s="163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160"/>
      <c r="BO473" s="5"/>
    </row>
    <row r="474" spans="1:67" ht="12.75">
      <c r="A474" s="5"/>
      <c r="B474" s="160"/>
      <c r="C474" s="5"/>
      <c r="D474" s="5"/>
      <c r="E474" s="5"/>
      <c r="F474" s="5"/>
      <c r="G474" s="5"/>
      <c r="H474" s="5"/>
      <c r="I474" s="66"/>
      <c r="J474" s="66"/>
      <c r="K474" s="66"/>
      <c r="L474" s="161"/>
      <c r="M474" s="66"/>
      <c r="N474" s="162"/>
      <c r="O474" s="5"/>
      <c r="P474" s="20"/>
      <c r="Q474" s="163"/>
      <c r="R474" s="163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160"/>
      <c r="BO474" s="5"/>
    </row>
    <row r="475" spans="1:67" ht="12.75">
      <c r="A475" s="5"/>
      <c r="B475" s="160"/>
      <c r="C475" s="5"/>
      <c r="D475" s="5"/>
      <c r="E475" s="5"/>
      <c r="F475" s="5"/>
      <c r="G475" s="5"/>
      <c r="H475" s="5"/>
      <c r="I475" s="66"/>
      <c r="J475" s="66"/>
      <c r="K475" s="66"/>
      <c r="L475" s="161"/>
      <c r="M475" s="66"/>
      <c r="N475" s="162"/>
      <c r="O475" s="5"/>
      <c r="P475" s="20"/>
      <c r="Q475" s="163"/>
      <c r="R475" s="163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160"/>
      <c r="BO475" s="5"/>
    </row>
    <row r="476" spans="1:67" ht="12.75">
      <c r="A476" s="5"/>
      <c r="B476" s="160"/>
      <c r="C476" s="5"/>
      <c r="D476" s="5"/>
      <c r="E476" s="5"/>
      <c r="F476" s="5"/>
      <c r="G476" s="5"/>
      <c r="H476" s="5"/>
      <c r="I476" s="66"/>
      <c r="J476" s="66"/>
      <c r="K476" s="66"/>
      <c r="L476" s="161"/>
      <c r="M476" s="66"/>
      <c r="N476" s="162"/>
      <c r="O476" s="5"/>
      <c r="P476" s="20"/>
      <c r="Q476" s="163"/>
      <c r="R476" s="163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160"/>
      <c r="BO476" s="5"/>
    </row>
    <row r="477" spans="1:67" ht="12.75">
      <c r="A477" s="5"/>
      <c r="B477" s="160"/>
      <c r="C477" s="5"/>
      <c r="D477" s="5"/>
      <c r="E477" s="5"/>
      <c r="F477" s="5"/>
      <c r="G477" s="5"/>
      <c r="H477" s="5"/>
      <c r="I477" s="66"/>
      <c r="J477" s="66"/>
      <c r="K477" s="66"/>
      <c r="L477" s="161"/>
      <c r="M477" s="66"/>
      <c r="N477" s="162"/>
      <c r="O477" s="5"/>
      <c r="P477" s="20"/>
      <c r="Q477" s="163"/>
      <c r="R477" s="163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160"/>
      <c r="BO477" s="5"/>
    </row>
    <row r="478" spans="1:67" ht="12.75">
      <c r="A478" s="5"/>
      <c r="B478" s="160"/>
      <c r="C478" s="5"/>
      <c r="D478" s="5"/>
      <c r="E478" s="5"/>
      <c r="F478" s="5"/>
      <c r="G478" s="5"/>
      <c r="H478" s="5"/>
      <c r="I478" s="66"/>
      <c r="J478" s="66"/>
      <c r="K478" s="66"/>
      <c r="L478" s="161"/>
      <c r="M478" s="66"/>
      <c r="N478" s="162"/>
      <c r="O478" s="5"/>
      <c r="P478" s="20"/>
      <c r="Q478" s="163"/>
      <c r="R478" s="163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160"/>
      <c r="BO478" s="5"/>
    </row>
    <row r="479" spans="1:67" ht="12.75">
      <c r="A479" s="5"/>
      <c r="B479" s="160"/>
      <c r="C479" s="5"/>
      <c r="D479" s="5"/>
      <c r="E479" s="5"/>
      <c r="F479" s="5"/>
      <c r="G479" s="5"/>
      <c r="H479" s="5"/>
      <c r="I479" s="66"/>
      <c r="J479" s="66"/>
      <c r="K479" s="66"/>
      <c r="L479" s="161"/>
      <c r="M479" s="66"/>
      <c r="N479" s="162"/>
      <c r="O479" s="5"/>
      <c r="P479" s="20"/>
      <c r="Q479" s="163"/>
      <c r="R479" s="163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160"/>
      <c r="BO479" s="5"/>
    </row>
    <row r="480" spans="1:67" ht="12.75">
      <c r="A480" s="5"/>
      <c r="B480" s="160"/>
      <c r="C480" s="5"/>
      <c r="D480" s="5"/>
      <c r="E480" s="5"/>
      <c r="F480" s="5"/>
      <c r="G480" s="5"/>
      <c r="H480" s="5"/>
      <c r="I480" s="66"/>
      <c r="J480" s="66"/>
      <c r="K480" s="66"/>
      <c r="L480" s="161"/>
      <c r="M480" s="66"/>
      <c r="N480" s="162"/>
      <c r="O480" s="5"/>
      <c r="P480" s="20"/>
      <c r="Q480" s="163"/>
      <c r="R480" s="163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160"/>
      <c r="BO480" s="5"/>
    </row>
    <row r="481" spans="1:67" ht="12.75">
      <c r="A481" s="5"/>
      <c r="B481" s="160"/>
      <c r="C481" s="5"/>
      <c r="D481" s="5"/>
      <c r="E481" s="5"/>
      <c r="F481" s="5"/>
      <c r="G481" s="5"/>
      <c r="H481" s="5"/>
      <c r="I481" s="66"/>
      <c r="J481" s="66"/>
      <c r="K481" s="66"/>
      <c r="L481" s="161"/>
      <c r="M481" s="66"/>
      <c r="N481" s="162"/>
      <c r="O481" s="5"/>
      <c r="P481" s="20"/>
      <c r="Q481" s="163"/>
      <c r="R481" s="163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160"/>
      <c r="BO481" s="5"/>
    </row>
    <row r="482" spans="1:67" ht="12.75">
      <c r="A482" s="5"/>
      <c r="B482" s="160"/>
      <c r="C482" s="5"/>
      <c r="D482" s="5"/>
      <c r="E482" s="5"/>
      <c r="F482" s="5"/>
      <c r="G482" s="5"/>
      <c r="H482" s="5"/>
      <c r="I482" s="66"/>
      <c r="J482" s="66"/>
      <c r="K482" s="66"/>
      <c r="L482" s="161"/>
      <c r="M482" s="66"/>
      <c r="N482" s="162"/>
      <c r="O482" s="5"/>
      <c r="P482" s="20"/>
      <c r="Q482" s="163"/>
      <c r="R482" s="163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160"/>
      <c r="BO482" s="5"/>
    </row>
    <row r="483" spans="1:67" ht="12.75">
      <c r="A483" s="5"/>
      <c r="B483" s="160"/>
      <c r="C483" s="5"/>
      <c r="D483" s="5"/>
      <c r="E483" s="5"/>
      <c r="F483" s="5"/>
      <c r="G483" s="5"/>
      <c r="H483" s="5"/>
      <c r="I483" s="66"/>
      <c r="J483" s="66"/>
      <c r="K483" s="66"/>
      <c r="L483" s="161"/>
      <c r="M483" s="66"/>
      <c r="N483" s="162"/>
      <c r="O483" s="5"/>
      <c r="P483" s="20"/>
      <c r="Q483" s="163"/>
      <c r="R483" s="163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160"/>
      <c r="BO483" s="5"/>
    </row>
    <row r="484" spans="1:67" ht="12.75">
      <c r="A484" s="5"/>
      <c r="B484" s="160"/>
      <c r="C484" s="5"/>
      <c r="D484" s="5"/>
      <c r="E484" s="5"/>
      <c r="F484" s="5"/>
      <c r="G484" s="5"/>
      <c r="H484" s="5"/>
      <c r="I484" s="66"/>
      <c r="J484" s="66"/>
      <c r="K484" s="66"/>
      <c r="L484" s="161"/>
      <c r="M484" s="66"/>
      <c r="N484" s="162"/>
      <c r="O484" s="5"/>
      <c r="P484" s="20"/>
      <c r="Q484" s="163"/>
      <c r="R484" s="163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160"/>
      <c r="BO484" s="5"/>
    </row>
    <row r="485" spans="1:67" ht="12.75">
      <c r="A485" s="5"/>
      <c r="B485" s="160"/>
      <c r="C485" s="5"/>
      <c r="D485" s="5"/>
      <c r="E485" s="5"/>
      <c r="F485" s="5"/>
      <c r="G485" s="5"/>
      <c r="H485" s="5"/>
      <c r="I485" s="66"/>
      <c r="J485" s="66"/>
      <c r="K485" s="66"/>
      <c r="L485" s="161"/>
      <c r="M485" s="66"/>
      <c r="N485" s="162"/>
      <c r="O485" s="5"/>
      <c r="P485" s="20"/>
      <c r="Q485" s="163"/>
      <c r="R485" s="163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160"/>
      <c r="BO485" s="5"/>
    </row>
    <row r="486" spans="1:67" ht="12.75">
      <c r="A486" s="5"/>
      <c r="B486" s="160"/>
      <c r="C486" s="5"/>
      <c r="D486" s="5"/>
      <c r="E486" s="5"/>
      <c r="F486" s="5"/>
      <c r="G486" s="5"/>
      <c r="H486" s="5"/>
      <c r="I486" s="66"/>
      <c r="J486" s="66"/>
      <c r="K486" s="66"/>
      <c r="L486" s="161"/>
      <c r="M486" s="66"/>
      <c r="N486" s="162"/>
      <c r="O486" s="5"/>
      <c r="P486" s="20"/>
      <c r="Q486" s="163"/>
      <c r="R486" s="163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160"/>
      <c r="BO486" s="5"/>
    </row>
    <row r="487" spans="1:67" ht="12.75">
      <c r="A487" s="5"/>
      <c r="B487" s="160"/>
      <c r="C487" s="5"/>
      <c r="D487" s="5"/>
      <c r="E487" s="5"/>
      <c r="F487" s="5"/>
      <c r="G487" s="5"/>
      <c r="H487" s="5"/>
      <c r="I487" s="66"/>
      <c r="J487" s="66"/>
      <c r="K487" s="66"/>
      <c r="L487" s="161"/>
      <c r="M487" s="66"/>
      <c r="N487" s="162"/>
      <c r="O487" s="5"/>
      <c r="P487" s="20"/>
      <c r="Q487" s="163"/>
      <c r="R487" s="163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160"/>
      <c r="BO487" s="5"/>
    </row>
    <row r="488" spans="1:67" ht="12.75">
      <c r="A488" s="5"/>
      <c r="B488" s="160"/>
      <c r="C488" s="5"/>
      <c r="D488" s="5"/>
      <c r="E488" s="5"/>
      <c r="F488" s="5"/>
      <c r="G488" s="5"/>
      <c r="H488" s="5"/>
      <c r="I488" s="66"/>
      <c r="J488" s="66"/>
      <c r="K488" s="66"/>
      <c r="L488" s="161"/>
      <c r="M488" s="66"/>
      <c r="N488" s="162"/>
      <c r="O488" s="5"/>
      <c r="P488" s="20"/>
      <c r="Q488" s="163"/>
      <c r="R488" s="163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160"/>
      <c r="BO488" s="5"/>
    </row>
    <row r="489" spans="1:67" ht="12.75">
      <c r="A489" s="5"/>
      <c r="B489" s="160"/>
      <c r="C489" s="5"/>
      <c r="D489" s="5"/>
      <c r="E489" s="5"/>
      <c r="F489" s="5"/>
      <c r="G489" s="5"/>
      <c r="H489" s="5"/>
      <c r="I489" s="66"/>
      <c r="J489" s="66"/>
      <c r="K489" s="66"/>
      <c r="L489" s="161"/>
      <c r="M489" s="66"/>
      <c r="N489" s="162"/>
      <c r="O489" s="5"/>
      <c r="P489" s="20"/>
      <c r="Q489" s="163"/>
      <c r="R489" s="163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160"/>
      <c r="BO489" s="5"/>
    </row>
    <row r="490" spans="1:67" ht="12.75">
      <c r="A490" s="5"/>
      <c r="B490" s="160"/>
      <c r="C490" s="5"/>
      <c r="D490" s="5"/>
      <c r="E490" s="5"/>
      <c r="F490" s="5"/>
      <c r="G490" s="5"/>
      <c r="H490" s="5"/>
      <c r="I490" s="66"/>
      <c r="J490" s="66"/>
      <c r="K490" s="66"/>
      <c r="L490" s="161"/>
      <c r="M490" s="66"/>
      <c r="N490" s="162"/>
      <c r="O490" s="5"/>
      <c r="P490" s="20"/>
      <c r="Q490" s="163"/>
      <c r="R490" s="163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160"/>
      <c r="BO490" s="5"/>
    </row>
    <row r="491" spans="1:67" ht="12.75">
      <c r="A491" s="5"/>
      <c r="B491" s="160"/>
      <c r="C491" s="5"/>
      <c r="D491" s="5"/>
      <c r="E491" s="5"/>
      <c r="F491" s="5"/>
      <c r="G491" s="5"/>
      <c r="H491" s="5"/>
      <c r="I491" s="66"/>
      <c r="J491" s="66"/>
      <c r="K491" s="66"/>
      <c r="L491" s="161"/>
      <c r="M491" s="66"/>
      <c r="N491" s="162"/>
      <c r="O491" s="5"/>
      <c r="P491" s="20"/>
      <c r="Q491" s="163"/>
      <c r="R491" s="163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160"/>
      <c r="BO491" s="5"/>
    </row>
    <row r="492" spans="1:67" ht="12.75">
      <c r="A492" s="5"/>
      <c r="B492" s="160"/>
      <c r="C492" s="5"/>
      <c r="D492" s="5"/>
      <c r="E492" s="5"/>
      <c r="F492" s="5"/>
      <c r="G492" s="5"/>
      <c r="H492" s="5"/>
      <c r="I492" s="66"/>
      <c r="J492" s="66"/>
      <c r="K492" s="66"/>
      <c r="L492" s="161"/>
      <c r="M492" s="66"/>
      <c r="N492" s="162"/>
      <c r="O492" s="5"/>
      <c r="P492" s="20"/>
      <c r="Q492" s="163"/>
      <c r="R492" s="163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160"/>
      <c r="BO492" s="5"/>
    </row>
    <row r="493" spans="1:67" ht="12.75">
      <c r="A493" s="5"/>
      <c r="B493" s="160"/>
      <c r="C493" s="5"/>
      <c r="D493" s="5"/>
      <c r="E493" s="5"/>
      <c r="F493" s="5"/>
      <c r="G493" s="5"/>
      <c r="H493" s="5"/>
      <c r="I493" s="66"/>
      <c r="J493" s="66"/>
      <c r="K493" s="66"/>
      <c r="L493" s="161"/>
      <c r="M493" s="66"/>
      <c r="N493" s="162"/>
      <c r="O493" s="5"/>
      <c r="P493" s="20"/>
      <c r="Q493" s="163"/>
      <c r="R493" s="163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160"/>
      <c r="BO493" s="5"/>
    </row>
    <row r="494" spans="1:67" ht="12.75">
      <c r="A494" s="5"/>
      <c r="B494" s="160"/>
      <c r="C494" s="5"/>
      <c r="D494" s="5"/>
      <c r="E494" s="5"/>
      <c r="F494" s="5"/>
      <c r="G494" s="5"/>
      <c r="H494" s="5"/>
      <c r="I494" s="66"/>
      <c r="J494" s="66"/>
      <c r="K494" s="66"/>
      <c r="L494" s="161"/>
      <c r="M494" s="66"/>
      <c r="N494" s="162"/>
      <c r="O494" s="5"/>
      <c r="P494" s="20"/>
      <c r="Q494" s="163"/>
      <c r="R494" s="163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160"/>
      <c r="BO494" s="5"/>
    </row>
    <row r="495" spans="1:67" ht="12.75">
      <c r="A495" s="5"/>
      <c r="B495" s="160"/>
      <c r="C495" s="5"/>
      <c r="D495" s="5"/>
      <c r="E495" s="5"/>
      <c r="F495" s="5"/>
      <c r="G495" s="5"/>
      <c r="H495" s="5"/>
      <c r="I495" s="66"/>
      <c r="J495" s="66"/>
      <c r="K495" s="66"/>
      <c r="L495" s="161"/>
      <c r="M495" s="66"/>
      <c r="N495" s="162"/>
      <c r="O495" s="5"/>
      <c r="P495" s="20"/>
      <c r="Q495" s="163"/>
      <c r="R495" s="163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160"/>
      <c r="BO495" s="5"/>
    </row>
    <row r="496" spans="1:67" ht="12.75">
      <c r="A496" s="5"/>
      <c r="B496" s="160"/>
      <c r="C496" s="5"/>
      <c r="D496" s="5"/>
      <c r="E496" s="5"/>
      <c r="F496" s="5"/>
      <c r="G496" s="5"/>
      <c r="H496" s="5"/>
      <c r="I496" s="66"/>
      <c r="J496" s="66"/>
      <c r="K496" s="66"/>
      <c r="L496" s="161"/>
      <c r="M496" s="66"/>
      <c r="N496" s="162"/>
      <c r="O496" s="5"/>
      <c r="P496" s="20"/>
      <c r="Q496" s="163"/>
      <c r="R496" s="163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160"/>
      <c r="BO496" s="5"/>
    </row>
    <row r="497" spans="1:67" ht="12.75">
      <c r="A497" s="5"/>
      <c r="B497" s="160"/>
      <c r="C497" s="5"/>
      <c r="D497" s="5"/>
      <c r="E497" s="5"/>
      <c r="F497" s="5"/>
      <c r="G497" s="5"/>
      <c r="H497" s="5"/>
      <c r="I497" s="66"/>
      <c r="J497" s="66"/>
      <c r="K497" s="66"/>
      <c r="L497" s="161"/>
      <c r="M497" s="66"/>
      <c r="N497" s="162"/>
      <c r="O497" s="5"/>
      <c r="P497" s="20"/>
      <c r="Q497" s="163"/>
      <c r="R497" s="163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160"/>
      <c r="BO497" s="5"/>
    </row>
    <row r="498" spans="1:67" ht="12.75">
      <c r="A498" s="5"/>
      <c r="B498" s="160"/>
      <c r="C498" s="5"/>
      <c r="D498" s="5"/>
      <c r="E498" s="5"/>
      <c r="F498" s="5"/>
      <c r="G498" s="5"/>
      <c r="H498" s="5"/>
      <c r="I498" s="66"/>
      <c r="J498" s="66"/>
      <c r="K498" s="66"/>
      <c r="L498" s="161"/>
      <c r="M498" s="66"/>
      <c r="N498" s="162"/>
      <c r="O498" s="5"/>
      <c r="P498" s="20"/>
      <c r="Q498" s="163"/>
      <c r="R498" s="163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160"/>
      <c r="BO498" s="5"/>
    </row>
    <row r="499" spans="1:67" ht="12.75">
      <c r="A499" s="5"/>
      <c r="B499" s="160"/>
      <c r="C499" s="5"/>
      <c r="D499" s="5"/>
      <c r="E499" s="5"/>
      <c r="F499" s="5"/>
      <c r="G499" s="5"/>
      <c r="H499" s="5"/>
      <c r="I499" s="66"/>
      <c r="J499" s="66"/>
      <c r="K499" s="66"/>
      <c r="L499" s="161"/>
      <c r="M499" s="66"/>
      <c r="N499" s="162"/>
      <c r="O499" s="5"/>
      <c r="P499" s="20"/>
      <c r="Q499" s="163"/>
      <c r="R499" s="163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160"/>
      <c r="BO499" s="5"/>
    </row>
    <row r="500" spans="1:67" ht="12.75">
      <c r="A500" s="5"/>
      <c r="B500" s="160"/>
      <c r="C500" s="5"/>
      <c r="D500" s="5"/>
      <c r="E500" s="5"/>
      <c r="F500" s="5"/>
      <c r="G500" s="5"/>
      <c r="H500" s="5"/>
      <c r="I500" s="66"/>
      <c r="J500" s="66"/>
      <c r="K500" s="66"/>
      <c r="L500" s="161"/>
      <c r="M500" s="66"/>
      <c r="N500" s="162"/>
      <c r="O500" s="5"/>
      <c r="P500" s="20"/>
      <c r="Q500" s="163"/>
      <c r="R500" s="163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160"/>
      <c r="BO500" s="5"/>
    </row>
    <row r="501" spans="1:67" ht="12.75">
      <c r="A501" s="5"/>
      <c r="B501" s="160"/>
      <c r="C501" s="5"/>
      <c r="D501" s="5"/>
      <c r="E501" s="5"/>
      <c r="F501" s="5"/>
      <c r="G501" s="5"/>
      <c r="H501" s="5"/>
      <c r="I501" s="66"/>
      <c r="J501" s="66"/>
      <c r="K501" s="66"/>
      <c r="L501" s="161"/>
      <c r="M501" s="66"/>
      <c r="N501" s="162"/>
      <c r="O501" s="5"/>
      <c r="P501" s="20"/>
      <c r="Q501" s="163"/>
      <c r="R501" s="163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160"/>
      <c r="BO501" s="5"/>
    </row>
    <row r="502" spans="1:67" ht="12.75">
      <c r="A502" s="5"/>
      <c r="B502" s="160"/>
      <c r="C502" s="5"/>
      <c r="D502" s="5"/>
      <c r="E502" s="5"/>
      <c r="F502" s="5"/>
      <c r="G502" s="5"/>
      <c r="H502" s="5"/>
      <c r="I502" s="66"/>
      <c r="J502" s="66"/>
      <c r="K502" s="66"/>
      <c r="L502" s="161"/>
      <c r="M502" s="66"/>
      <c r="N502" s="162"/>
      <c r="O502" s="5"/>
      <c r="P502" s="20"/>
      <c r="Q502" s="163"/>
      <c r="R502" s="163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160"/>
      <c r="BO502" s="5"/>
    </row>
    <row r="503" spans="1:67" ht="12.75">
      <c r="A503" s="5"/>
      <c r="B503" s="160"/>
      <c r="C503" s="5"/>
      <c r="D503" s="5"/>
      <c r="E503" s="5"/>
      <c r="F503" s="5"/>
      <c r="G503" s="5"/>
      <c r="H503" s="5"/>
      <c r="I503" s="66"/>
      <c r="J503" s="66"/>
      <c r="K503" s="66"/>
      <c r="L503" s="161"/>
      <c r="M503" s="66"/>
      <c r="N503" s="162"/>
      <c r="O503" s="5"/>
      <c r="P503" s="20"/>
      <c r="Q503" s="163"/>
      <c r="R503" s="163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160"/>
      <c r="BO503" s="5"/>
    </row>
    <row r="504" spans="1:67" ht="12.75">
      <c r="A504" s="5"/>
      <c r="B504" s="160"/>
      <c r="C504" s="5"/>
      <c r="D504" s="5"/>
      <c r="E504" s="5"/>
      <c r="F504" s="5"/>
      <c r="G504" s="5"/>
      <c r="H504" s="5"/>
      <c r="I504" s="66"/>
      <c r="J504" s="66"/>
      <c r="K504" s="66"/>
      <c r="L504" s="161"/>
      <c r="M504" s="66"/>
      <c r="N504" s="162"/>
      <c r="O504" s="5"/>
      <c r="P504" s="20"/>
      <c r="Q504" s="163"/>
      <c r="R504" s="163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160"/>
      <c r="BO504" s="5"/>
    </row>
    <row r="505" spans="1:67" ht="12.75">
      <c r="A505" s="5"/>
      <c r="B505" s="160"/>
      <c r="C505" s="5"/>
      <c r="D505" s="5"/>
      <c r="E505" s="5"/>
      <c r="F505" s="5"/>
      <c r="G505" s="5"/>
      <c r="H505" s="5"/>
      <c r="I505" s="66"/>
      <c r="J505" s="66"/>
      <c r="K505" s="66"/>
      <c r="L505" s="161"/>
      <c r="M505" s="66"/>
      <c r="N505" s="162"/>
      <c r="O505" s="5"/>
      <c r="P505" s="20"/>
      <c r="Q505" s="163"/>
      <c r="R505" s="163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160"/>
      <c r="BO505" s="5"/>
    </row>
    <row r="506" spans="1:67" ht="12.75">
      <c r="A506" s="5"/>
      <c r="B506" s="160"/>
      <c r="C506" s="5"/>
      <c r="D506" s="5"/>
      <c r="E506" s="5"/>
      <c r="F506" s="5"/>
      <c r="G506" s="5"/>
      <c r="H506" s="5"/>
      <c r="I506" s="66"/>
      <c r="J506" s="66"/>
      <c r="K506" s="66"/>
      <c r="L506" s="161"/>
      <c r="M506" s="66"/>
      <c r="N506" s="162"/>
      <c r="O506" s="5"/>
      <c r="P506" s="20"/>
      <c r="Q506" s="163"/>
      <c r="R506" s="163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160"/>
      <c r="BO506" s="5"/>
    </row>
    <row r="507" spans="1:67" ht="12.75">
      <c r="A507" s="5"/>
      <c r="B507" s="160"/>
      <c r="C507" s="5"/>
      <c r="D507" s="5"/>
      <c r="E507" s="5"/>
      <c r="F507" s="5"/>
      <c r="G507" s="5"/>
      <c r="H507" s="5"/>
      <c r="I507" s="66"/>
      <c r="J507" s="66"/>
      <c r="K507" s="66"/>
      <c r="L507" s="161"/>
      <c r="M507" s="66"/>
      <c r="N507" s="162"/>
      <c r="O507" s="5"/>
      <c r="P507" s="20"/>
      <c r="Q507" s="163"/>
      <c r="R507" s="163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160"/>
      <c r="BO507" s="5"/>
    </row>
    <row r="508" spans="1:67" ht="12.75">
      <c r="A508" s="5"/>
      <c r="B508" s="160"/>
      <c r="C508" s="5"/>
      <c r="D508" s="5"/>
      <c r="E508" s="5"/>
      <c r="F508" s="5"/>
      <c r="G508" s="5"/>
      <c r="H508" s="5"/>
      <c r="I508" s="66"/>
      <c r="J508" s="66"/>
      <c r="K508" s="66"/>
      <c r="L508" s="161"/>
      <c r="M508" s="66"/>
      <c r="N508" s="162"/>
      <c r="O508" s="5"/>
      <c r="P508" s="20"/>
      <c r="Q508" s="163"/>
      <c r="R508" s="163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160"/>
      <c r="BO508" s="5"/>
    </row>
    <row r="509" spans="1:67" ht="12.75">
      <c r="A509" s="5"/>
      <c r="B509" s="160"/>
      <c r="C509" s="5"/>
      <c r="D509" s="5"/>
      <c r="E509" s="5"/>
      <c r="F509" s="5"/>
      <c r="G509" s="5"/>
      <c r="H509" s="5"/>
      <c r="I509" s="66"/>
      <c r="J509" s="66"/>
      <c r="K509" s="66"/>
      <c r="L509" s="161"/>
      <c r="M509" s="66"/>
      <c r="N509" s="162"/>
      <c r="O509" s="5"/>
      <c r="P509" s="20"/>
      <c r="Q509" s="163"/>
      <c r="R509" s="163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160"/>
      <c r="BO509" s="5"/>
    </row>
    <row r="510" spans="1:67" ht="12.75">
      <c r="A510" s="5"/>
      <c r="B510" s="160"/>
      <c r="C510" s="5"/>
      <c r="D510" s="5"/>
      <c r="E510" s="5"/>
      <c r="F510" s="5"/>
      <c r="G510" s="5"/>
      <c r="H510" s="5"/>
      <c r="I510" s="66"/>
      <c r="J510" s="66"/>
      <c r="K510" s="66"/>
      <c r="L510" s="161"/>
      <c r="M510" s="66"/>
      <c r="N510" s="162"/>
      <c r="O510" s="5"/>
      <c r="P510" s="20"/>
      <c r="Q510" s="163"/>
      <c r="R510" s="163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160"/>
      <c r="BO510" s="5"/>
    </row>
    <row r="511" spans="1:67" ht="12.75">
      <c r="A511" s="5"/>
      <c r="B511" s="160"/>
      <c r="C511" s="5"/>
      <c r="D511" s="5"/>
      <c r="E511" s="5"/>
      <c r="F511" s="5"/>
      <c r="G511" s="5"/>
      <c r="H511" s="5"/>
      <c r="I511" s="66"/>
      <c r="J511" s="66"/>
      <c r="K511" s="66"/>
      <c r="L511" s="161"/>
      <c r="M511" s="66"/>
      <c r="N511" s="162"/>
      <c r="O511" s="5"/>
      <c r="P511" s="20"/>
      <c r="Q511" s="163"/>
      <c r="R511" s="163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160"/>
      <c r="BO511" s="5"/>
    </row>
    <row r="512" spans="1:67" ht="12.75">
      <c r="A512" s="5"/>
      <c r="B512" s="160"/>
      <c r="C512" s="5"/>
      <c r="D512" s="5"/>
      <c r="E512" s="5"/>
      <c r="F512" s="5"/>
      <c r="G512" s="5"/>
      <c r="H512" s="5"/>
      <c r="I512" s="66"/>
      <c r="J512" s="66"/>
      <c r="K512" s="66"/>
      <c r="L512" s="161"/>
      <c r="M512" s="66"/>
      <c r="N512" s="162"/>
      <c r="O512" s="5"/>
      <c r="P512" s="20"/>
      <c r="Q512" s="163"/>
      <c r="R512" s="163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160"/>
      <c r="BO512" s="5"/>
    </row>
    <row r="513" spans="1:67" ht="12.75">
      <c r="A513" s="5"/>
      <c r="B513" s="160"/>
      <c r="C513" s="5"/>
      <c r="D513" s="5"/>
      <c r="E513" s="5"/>
      <c r="F513" s="5"/>
      <c r="G513" s="5"/>
      <c r="H513" s="5"/>
      <c r="I513" s="66"/>
      <c r="J513" s="66"/>
      <c r="K513" s="66"/>
      <c r="L513" s="161"/>
      <c r="M513" s="66"/>
      <c r="N513" s="162"/>
      <c r="O513" s="5"/>
      <c r="P513" s="20"/>
      <c r="Q513" s="163"/>
      <c r="R513" s="163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160"/>
      <c r="BO513" s="5"/>
    </row>
    <row r="514" spans="1:67" ht="12.75">
      <c r="A514" s="5"/>
      <c r="B514" s="160"/>
      <c r="C514" s="5"/>
      <c r="D514" s="5"/>
      <c r="E514" s="5"/>
      <c r="F514" s="5"/>
      <c r="G514" s="5"/>
      <c r="H514" s="5"/>
      <c r="I514" s="66"/>
      <c r="J514" s="66"/>
      <c r="K514" s="66"/>
      <c r="L514" s="161"/>
      <c r="M514" s="66"/>
      <c r="N514" s="162"/>
      <c r="O514" s="5"/>
      <c r="P514" s="20"/>
      <c r="Q514" s="163"/>
      <c r="R514" s="163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160"/>
      <c r="BO514" s="5"/>
    </row>
    <row r="515" spans="1:67" ht="12.75">
      <c r="A515" s="5"/>
      <c r="B515" s="160"/>
      <c r="C515" s="5"/>
      <c r="D515" s="5"/>
      <c r="E515" s="5"/>
      <c r="F515" s="5"/>
      <c r="G515" s="5"/>
      <c r="H515" s="5"/>
      <c r="I515" s="66"/>
      <c r="J515" s="66"/>
      <c r="K515" s="66"/>
      <c r="L515" s="161"/>
      <c r="M515" s="66"/>
      <c r="N515" s="162"/>
      <c r="O515" s="5"/>
      <c r="P515" s="20"/>
      <c r="Q515" s="163"/>
      <c r="R515" s="163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160"/>
      <c r="BO515" s="5"/>
    </row>
    <row r="516" spans="1:67" ht="12.75">
      <c r="A516" s="5"/>
      <c r="B516" s="160"/>
      <c r="C516" s="5"/>
      <c r="D516" s="5"/>
      <c r="E516" s="5"/>
      <c r="F516" s="5"/>
      <c r="G516" s="5"/>
      <c r="H516" s="5"/>
      <c r="I516" s="66"/>
      <c r="J516" s="66"/>
      <c r="K516" s="66"/>
      <c r="L516" s="161"/>
      <c r="M516" s="66"/>
      <c r="N516" s="162"/>
      <c r="O516" s="5"/>
      <c r="P516" s="20"/>
      <c r="Q516" s="163"/>
      <c r="R516" s="163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160"/>
      <c r="BO516" s="5"/>
    </row>
    <row r="517" spans="1:67" ht="12.75">
      <c r="A517" s="5"/>
      <c r="B517" s="160"/>
      <c r="C517" s="5"/>
      <c r="D517" s="5"/>
      <c r="E517" s="5"/>
      <c r="F517" s="5"/>
      <c r="G517" s="5"/>
      <c r="H517" s="5"/>
      <c r="I517" s="66"/>
      <c r="J517" s="66"/>
      <c r="K517" s="66"/>
      <c r="L517" s="161"/>
      <c r="M517" s="66"/>
      <c r="N517" s="162"/>
      <c r="O517" s="5"/>
      <c r="P517" s="20"/>
      <c r="Q517" s="163"/>
      <c r="R517" s="163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160"/>
      <c r="BO517" s="5"/>
    </row>
    <row r="518" spans="1:67" ht="12.75">
      <c r="A518" s="5"/>
      <c r="B518" s="160"/>
      <c r="C518" s="5"/>
      <c r="D518" s="5"/>
      <c r="E518" s="5"/>
      <c r="F518" s="5"/>
      <c r="G518" s="5"/>
      <c r="H518" s="5"/>
      <c r="I518" s="66"/>
      <c r="J518" s="66"/>
      <c r="K518" s="66"/>
      <c r="L518" s="161"/>
      <c r="M518" s="66"/>
      <c r="N518" s="162"/>
      <c r="O518" s="5"/>
      <c r="P518" s="20"/>
      <c r="Q518" s="163"/>
      <c r="R518" s="163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160"/>
      <c r="BO518" s="5"/>
    </row>
    <row r="519" spans="1:67" ht="12.75">
      <c r="A519" s="5"/>
      <c r="B519" s="160"/>
      <c r="C519" s="5"/>
      <c r="D519" s="5"/>
      <c r="E519" s="5"/>
      <c r="F519" s="5"/>
      <c r="G519" s="5"/>
      <c r="H519" s="5"/>
      <c r="I519" s="66"/>
      <c r="J519" s="66"/>
      <c r="K519" s="66"/>
      <c r="L519" s="161"/>
      <c r="M519" s="66"/>
      <c r="N519" s="162"/>
      <c r="O519" s="5"/>
      <c r="P519" s="20"/>
      <c r="Q519" s="163"/>
      <c r="R519" s="163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160"/>
      <c r="BO519" s="5"/>
    </row>
    <row r="520" spans="1:67" ht="12.75">
      <c r="A520" s="5"/>
      <c r="B520" s="160"/>
      <c r="C520" s="5"/>
      <c r="D520" s="5"/>
      <c r="E520" s="5"/>
      <c r="F520" s="5"/>
      <c r="G520" s="5"/>
      <c r="H520" s="5"/>
      <c r="I520" s="66"/>
      <c r="J520" s="66"/>
      <c r="K520" s="66"/>
      <c r="L520" s="161"/>
      <c r="M520" s="66"/>
      <c r="N520" s="162"/>
      <c r="O520" s="5"/>
      <c r="P520" s="20"/>
      <c r="Q520" s="163"/>
      <c r="R520" s="163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160"/>
      <c r="BO520" s="5"/>
    </row>
    <row r="521" spans="1:67" ht="12.75">
      <c r="A521" s="5"/>
      <c r="B521" s="160"/>
      <c r="C521" s="5"/>
      <c r="D521" s="5"/>
      <c r="E521" s="5"/>
      <c r="F521" s="5"/>
      <c r="G521" s="5"/>
      <c r="H521" s="5"/>
      <c r="I521" s="66"/>
      <c r="J521" s="66"/>
      <c r="K521" s="66"/>
      <c r="L521" s="161"/>
      <c r="M521" s="66"/>
      <c r="N521" s="162"/>
      <c r="O521" s="5"/>
      <c r="P521" s="20"/>
      <c r="Q521" s="163"/>
      <c r="R521" s="163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160"/>
      <c r="BO521" s="5"/>
    </row>
    <row r="522" spans="1:67" ht="12.75">
      <c r="A522" s="5"/>
      <c r="B522" s="160"/>
      <c r="C522" s="5"/>
      <c r="D522" s="5"/>
      <c r="E522" s="5"/>
      <c r="F522" s="5"/>
      <c r="G522" s="5"/>
      <c r="H522" s="5"/>
      <c r="I522" s="66"/>
      <c r="J522" s="66"/>
      <c r="K522" s="66"/>
      <c r="L522" s="161"/>
      <c r="M522" s="66"/>
      <c r="N522" s="162"/>
      <c r="O522" s="5"/>
      <c r="P522" s="20"/>
      <c r="Q522" s="163"/>
      <c r="R522" s="163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160"/>
      <c r="BO522" s="5"/>
    </row>
    <row r="523" spans="1:67" ht="12.75">
      <c r="A523" s="5"/>
      <c r="B523" s="160"/>
      <c r="C523" s="5"/>
      <c r="D523" s="5"/>
      <c r="E523" s="5"/>
      <c r="F523" s="5"/>
      <c r="G523" s="5"/>
      <c r="H523" s="5"/>
      <c r="I523" s="66"/>
      <c r="J523" s="66"/>
      <c r="K523" s="66"/>
      <c r="L523" s="161"/>
      <c r="M523" s="66"/>
      <c r="N523" s="162"/>
      <c r="O523" s="5"/>
      <c r="P523" s="20"/>
      <c r="Q523" s="163"/>
      <c r="R523" s="163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160"/>
      <c r="BO523" s="5"/>
    </row>
    <row r="524" spans="1:67" ht="12.75">
      <c r="A524" s="5"/>
      <c r="B524" s="160"/>
      <c r="C524" s="5"/>
      <c r="D524" s="5"/>
      <c r="E524" s="5"/>
      <c r="F524" s="5"/>
      <c r="G524" s="5"/>
      <c r="H524" s="5"/>
      <c r="I524" s="66"/>
      <c r="J524" s="66"/>
      <c r="K524" s="66"/>
      <c r="L524" s="161"/>
      <c r="M524" s="66"/>
      <c r="N524" s="162"/>
      <c r="O524" s="5"/>
      <c r="P524" s="20"/>
      <c r="Q524" s="163"/>
      <c r="R524" s="163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160"/>
      <c r="BO524" s="5"/>
    </row>
    <row r="525" spans="1:67" ht="12.75">
      <c r="A525" s="5"/>
      <c r="B525" s="160"/>
      <c r="C525" s="5"/>
      <c r="D525" s="5"/>
      <c r="E525" s="5"/>
      <c r="F525" s="5"/>
      <c r="G525" s="5"/>
      <c r="H525" s="5"/>
      <c r="I525" s="66"/>
      <c r="J525" s="66"/>
      <c r="K525" s="66"/>
      <c r="L525" s="161"/>
      <c r="M525" s="66"/>
      <c r="N525" s="162"/>
      <c r="O525" s="5"/>
      <c r="P525" s="20"/>
      <c r="Q525" s="163"/>
      <c r="R525" s="163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160"/>
      <c r="BO525" s="5"/>
    </row>
    <row r="526" spans="1:67" ht="12.75">
      <c r="A526" s="5"/>
      <c r="B526" s="160"/>
      <c r="C526" s="5"/>
      <c r="D526" s="5"/>
      <c r="E526" s="5"/>
      <c r="F526" s="5"/>
      <c r="G526" s="5"/>
      <c r="H526" s="5"/>
      <c r="I526" s="66"/>
      <c r="J526" s="66"/>
      <c r="K526" s="66"/>
      <c r="L526" s="161"/>
      <c r="M526" s="66"/>
      <c r="N526" s="162"/>
      <c r="O526" s="5"/>
      <c r="P526" s="20"/>
      <c r="Q526" s="163"/>
      <c r="R526" s="163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160"/>
      <c r="BO526" s="5"/>
    </row>
    <row r="527" spans="1:67" ht="12.75">
      <c r="A527" s="5"/>
      <c r="B527" s="160"/>
      <c r="C527" s="5"/>
      <c r="D527" s="5"/>
      <c r="E527" s="5"/>
      <c r="F527" s="5"/>
      <c r="G527" s="5"/>
      <c r="H527" s="5"/>
      <c r="I527" s="66"/>
      <c r="J527" s="66"/>
      <c r="K527" s="66"/>
      <c r="L527" s="161"/>
      <c r="M527" s="66"/>
      <c r="N527" s="162"/>
      <c r="O527" s="5"/>
      <c r="P527" s="20"/>
      <c r="Q527" s="163"/>
      <c r="R527" s="163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160"/>
      <c r="BO527" s="5"/>
    </row>
    <row r="528" spans="1:67" ht="12.75">
      <c r="A528" s="5"/>
      <c r="B528" s="160"/>
      <c r="C528" s="5"/>
      <c r="D528" s="5"/>
      <c r="E528" s="5"/>
      <c r="F528" s="5"/>
      <c r="G528" s="5"/>
      <c r="H528" s="5"/>
      <c r="I528" s="66"/>
      <c r="J528" s="66"/>
      <c r="K528" s="66"/>
      <c r="L528" s="161"/>
      <c r="M528" s="66"/>
      <c r="N528" s="162"/>
      <c r="O528" s="5"/>
      <c r="P528" s="20"/>
      <c r="Q528" s="163"/>
      <c r="R528" s="163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160"/>
      <c r="BO528" s="5"/>
    </row>
    <row r="529" spans="1:67" ht="12.75">
      <c r="A529" s="5"/>
      <c r="B529" s="160"/>
      <c r="C529" s="5"/>
      <c r="D529" s="5"/>
      <c r="E529" s="5"/>
      <c r="F529" s="5"/>
      <c r="G529" s="5"/>
      <c r="H529" s="5"/>
      <c r="I529" s="66"/>
      <c r="J529" s="66"/>
      <c r="K529" s="66"/>
      <c r="L529" s="161"/>
      <c r="M529" s="66"/>
      <c r="N529" s="162"/>
      <c r="O529" s="5"/>
      <c r="P529" s="20"/>
      <c r="Q529" s="163"/>
      <c r="R529" s="163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160"/>
      <c r="BO529" s="5"/>
    </row>
    <row r="530" spans="1:67" ht="12.75">
      <c r="A530" s="5"/>
      <c r="B530" s="160"/>
      <c r="C530" s="5"/>
      <c r="D530" s="5"/>
      <c r="E530" s="5"/>
      <c r="F530" s="5"/>
      <c r="G530" s="5"/>
      <c r="H530" s="5"/>
      <c r="I530" s="66"/>
      <c r="J530" s="66"/>
      <c r="K530" s="66"/>
      <c r="L530" s="161"/>
      <c r="M530" s="66"/>
      <c r="N530" s="162"/>
      <c r="O530" s="5"/>
      <c r="P530" s="20"/>
      <c r="Q530" s="163"/>
      <c r="R530" s="163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160"/>
      <c r="BO530" s="5"/>
    </row>
    <row r="531" spans="1:67" ht="12.75">
      <c r="A531" s="5"/>
      <c r="B531" s="160"/>
      <c r="C531" s="5"/>
      <c r="D531" s="5"/>
      <c r="E531" s="5"/>
      <c r="F531" s="5"/>
      <c r="G531" s="5"/>
      <c r="H531" s="5"/>
      <c r="I531" s="66"/>
      <c r="J531" s="66"/>
      <c r="K531" s="66"/>
      <c r="L531" s="161"/>
      <c r="M531" s="66"/>
      <c r="N531" s="162"/>
      <c r="O531" s="5"/>
      <c r="P531" s="20"/>
      <c r="Q531" s="163"/>
      <c r="R531" s="163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160"/>
      <c r="BO531" s="5"/>
    </row>
    <row r="532" spans="1:67" ht="12.75">
      <c r="A532" s="5"/>
      <c r="B532" s="160"/>
      <c r="C532" s="5"/>
      <c r="D532" s="5"/>
      <c r="E532" s="5"/>
      <c r="F532" s="5"/>
      <c r="G532" s="5"/>
      <c r="H532" s="5"/>
      <c r="I532" s="66"/>
      <c r="J532" s="66"/>
      <c r="K532" s="66"/>
      <c r="L532" s="161"/>
      <c r="M532" s="66"/>
      <c r="N532" s="162"/>
      <c r="O532" s="5"/>
      <c r="P532" s="20"/>
      <c r="Q532" s="163"/>
      <c r="R532" s="163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160"/>
      <c r="BO532" s="5"/>
    </row>
    <row r="533" spans="1:67" ht="12.75">
      <c r="A533" s="5"/>
      <c r="B533" s="160"/>
      <c r="C533" s="5"/>
      <c r="D533" s="5"/>
      <c r="E533" s="5"/>
      <c r="F533" s="5"/>
      <c r="G533" s="5"/>
      <c r="H533" s="5"/>
      <c r="I533" s="66"/>
      <c r="J533" s="66"/>
      <c r="K533" s="66"/>
      <c r="L533" s="161"/>
      <c r="M533" s="66"/>
      <c r="N533" s="162"/>
      <c r="O533" s="5"/>
      <c r="P533" s="20"/>
      <c r="Q533" s="163"/>
      <c r="R533" s="163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160"/>
      <c r="BO533" s="5"/>
    </row>
    <row r="534" spans="1:67" ht="12.75">
      <c r="A534" s="5"/>
      <c r="B534" s="160"/>
      <c r="C534" s="5"/>
      <c r="D534" s="5"/>
      <c r="E534" s="5"/>
      <c r="F534" s="5"/>
      <c r="G534" s="5"/>
      <c r="H534" s="5"/>
      <c r="I534" s="66"/>
      <c r="J534" s="66"/>
      <c r="K534" s="66"/>
      <c r="L534" s="161"/>
      <c r="M534" s="66"/>
      <c r="N534" s="162"/>
      <c r="O534" s="5"/>
      <c r="P534" s="20"/>
      <c r="Q534" s="163"/>
      <c r="R534" s="163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160"/>
      <c r="BO534" s="5"/>
    </row>
    <row r="535" spans="1:67" ht="12.75">
      <c r="A535" s="5"/>
      <c r="B535" s="160"/>
      <c r="C535" s="5"/>
      <c r="D535" s="5"/>
      <c r="E535" s="5"/>
      <c r="F535" s="5"/>
      <c r="G535" s="5"/>
      <c r="H535" s="5"/>
      <c r="I535" s="66"/>
      <c r="J535" s="66"/>
      <c r="K535" s="66"/>
      <c r="L535" s="161"/>
      <c r="M535" s="66"/>
      <c r="N535" s="162"/>
      <c r="O535" s="5"/>
      <c r="P535" s="20"/>
      <c r="Q535" s="163"/>
      <c r="R535" s="163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160"/>
      <c r="BO535" s="5"/>
    </row>
    <row r="536" spans="1:67" ht="12.75">
      <c r="A536" s="5"/>
      <c r="B536" s="160"/>
      <c r="C536" s="5"/>
      <c r="D536" s="5"/>
      <c r="E536" s="5"/>
      <c r="F536" s="5"/>
      <c r="G536" s="5"/>
      <c r="H536" s="5"/>
      <c r="I536" s="66"/>
      <c r="J536" s="66"/>
      <c r="K536" s="66"/>
      <c r="L536" s="161"/>
      <c r="M536" s="66"/>
      <c r="N536" s="162"/>
      <c r="O536" s="5"/>
      <c r="P536" s="20"/>
      <c r="Q536" s="163"/>
      <c r="R536" s="163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160"/>
      <c r="BO536" s="5"/>
    </row>
    <row r="537" spans="1:67" ht="12.75">
      <c r="A537" s="5"/>
      <c r="B537" s="160"/>
      <c r="C537" s="5"/>
      <c r="D537" s="5"/>
      <c r="E537" s="5"/>
      <c r="F537" s="5"/>
      <c r="G537" s="5"/>
      <c r="H537" s="5"/>
      <c r="I537" s="66"/>
      <c r="J537" s="66"/>
      <c r="K537" s="66"/>
      <c r="L537" s="161"/>
      <c r="M537" s="66"/>
      <c r="N537" s="162"/>
      <c r="O537" s="5"/>
      <c r="P537" s="20"/>
      <c r="Q537" s="163"/>
      <c r="R537" s="163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160"/>
      <c r="BO537" s="5"/>
    </row>
    <row r="538" spans="1:67" ht="12.75">
      <c r="A538" s="5"/>
      <c r="B538" s="160"/>
      <c r="C538" s="5"/>
      <c r="D538" s="5"/>
      <c r="E538" s="5"/>
      <c r="F538" s="5"/>
      <c r="G538" s="5"/>
      <c r="H538" s="5"/>
      <c r="I538" s="66"/>
      <c r="J538" s="66"/>
      <c r="K538" s="66"/>
      <c r="L538" s="161"/>
      <c r="M538" s="66"/>
      <c r="N538" s="162"/>
      <c r="O538" s="5"/>
      <c r="P538" s="20"/>
      <c r="Q538" s="163"/>
      <c r="R538" s="163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160"/>
      <c r="BO538" s="5"/>
    </row>
    <row r="539" spans="1:67" ht="12.75">
      <c r="A539" s="5"/>
      <c r="B539" s="160"/>
      <c r="C539" s="5"/>
      <c r="D539" s="5"/>
      <c r="E539" s="5"/>
      <c r="F539" s="5"/>
      <c r="G539" s="5"/>
      <c r="H539" s="5"/>
      <c r="I539" s="66"/>
      <c r="J539" s="66"/>
      <c r="K539" s="66"/>
      <c r="L539" s="161"/>
      <c r="M539" s="66"/>
      <c r="N539" s="162"/>
      <c r="O539" s="5"/>
      <c r="P539" s="20"/>
      <c r="Q539" s="163"/>
      <c r="R539" s="163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160"/>
      <c r="BO539" s="5"/>
    </row>
    <row r="540" spans="1:67" ht="12.75">
      <c r="A540" s="5"/>
      <c r="B540" s="160"/>
      <c r="C540" s="5"/>
      <c r="D540" s="5"/>
      <c r="E540" s="5"/>
      <c r="F540" s="5"/>
      <c r="G540" s="5"/>
      <c r="H540" s="5"/>
      <c r="I540" s="66"/>
      <c r="J540" s="66"/>
      <c r="K540" s="66"/>
      <c r="L540" s="161"/>
      <c r="M540" s="66"/>
      <c r="N540" s="162"/>
      <c r="O540" s="5"/>
      <c r="P540" s="20"/>
      <c r="Q540" s="163"/>
      <c r="R540" s="163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160"/>
      <c r="BO540" s="5"/>
    </row>
    <row r="541" spans="1:67" ht="12.75">
      <c r="A541" s="5"/>
      <c r="B541" s="160"/>
      <c r="C541" s="5"/>
      <c r="D541" s="5"/>
      <c r="E541" s="5"/>
      <c r="F541" s="5"/>
      <c r="G541" s="5"/>
      <c r="H541" s="5"/>
      <c r="I541" s="66"/>
      <c r="J541" s="66"/>
      <c r="K541" s="66"/>
      <c r="L541" s="161"/>
      <c r="M541" s="66"/>
      <c r="N541" s="162"/>
      <c r="O541" s="5"/>
      <c r="P541" s="20"/>
      <c r="Q541" s="163"/>
      <c r="R541" s="163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160"/>
      <c r="BO541" s="5"/>
    </row>
    <row r="542" spans="1:67" ht="12.75">
      <c r="A542" s="5"/>
      <c r="B542" s="160"/>
      <c r="C542" s="5"/>
      <c r="D542" s="5"/>
      <c r="E542" s="5"/>
      <c r="F542" s="5"/>
      <c r="G542" s="5"/>
      <c r="H542" s="5"/>
      <c r="I542" s="66"/>
      <c r="J542" s="66"/>
      <c r="K542" s="66"/>
      <c r="L542" s="161"/>
      <c r="M542" s="66"/>
      <c r="N542" s="162"/>
      <c r="O542" s="5"/>
      <c r="P542" s="20"/>
      <c r="Q542" s="163"/>
      <c r="R542" s="163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160"/>
      <c r="BO542" s="5"/>
    </row>
    <row r="543" spans="1:67" ht="12.75">
      <c r="A543" s="5"/>
      <c r="B543" s="160"/>
      <c r="C543" s="5"/>
      <c r="D543" s="5"/>
      <c r="E543" s="5"/>
      <c r="F543" s="5"/>
      <c r="G543" s="5"/>
      <c r="H543" s="5"/>
      <c r="I543" s="66"/>
      <c r="J543" s="66"/>
      <c r="K543" s="66"/>
      <c r="L543" s="161"/>
      <c r="M543" s="66"/>
      <c r="N543" s="162"/>
      <c r="O543" s="5"/>
      <c r="P543" s="20"/>
      <c r="Q543" s="163"/>
      <c r="R543" s="163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160"/>
      <c r="BO543" s="5"/>
    </row>
    <row r="544" spans="1:67" ht="12.75">
      <c r="A544" s="5"/>
      <c r="B544" s="160"/>
      <c r="C544" s="5"/>
      <c r="D544" s="5"/>
      <c r="E544" s="5"/>
      <c r="F544" s="5"/>
      <c r="G544" s="5"/>
      <c r="H544" s="5"/>
      <c r="I544" s="66"/>
      <c r="J544" s="66"/>
      <c r="K544" s="66"/>
      <c r="L544" s="161"/>
      <c r="M544" s="66"/>
      <c r="N544" s="162"/>
      <c r="O544" s="5"/>
      <c r="P544" s="20"/>
      <c r="Q544" s="163"/>
      <c r="R544" s="163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160"/>
      <c r="BO544" s="5"/>
    </row>
    <row r="545" spans="1:67" ht="12.75">
      <c r="A545" s="5"/>
      <c r="B545" s="160"/>
      <c r="C545" s="5"/>
      <c r="D545" s="5"/>
      <c r="E545" s="5"/>
      <c r="F545" s="5"/>
      <c r="G545" s="5"/>
      <c r="H545" s="5"/>
      <c r="I545" s="66"/>
      <c r="J545" s="66"/>
      <c r="K545" s="66"/>
      <c r="L545" s="161"/>
      <c r="M545" s="66"/>
      <c r="N545" s="162"/>
      <c r="O545" s="5"/>
      <c r="P545" s="20"/>
      <c r="Q545" s="163"/>
      <c r="R545" s="163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160"/>
      <c r="BO545" s="5"/>
    </row>
    <row r="546" spans="1:67" ht="12.75">
      <c r="A546" s="5"/>
      <c r="B546" s="160"/>
      <c r="C546" s="5"/>
      <c r="D546" s="5"/>
      <c r="E546" s="5"/>
      <c r="F546" s="5"/>
      <c r="G546" s="5"/>
      <c r="H546" s="5"/>
      <c r="I546" s="66"/>
      <c r="J546" s="66"/>
      <c r="K546" s="66"/>
      <c r="L546" s="161"/>
      <c r="M546" s="66"/>
      <c r="N546" s="162"/>
      <c r="O546" s="5"/>
      <c r="P546" s="20"/>
      <c r="Q546" s="163"/>
      <c r="R546" s="163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160"/>
      <c r="BO546" s="5"/>
    </row>
    <row r="547" spans="1:67" ht="12.75">
      <c r="A547" s="5"/>
      <c r="B547" s="160"/>
      <c r="C547" s="5"/>
      <c r="D547" s="5"/>
      <c r="E547" s="5"/>
      <c r="F547" s="5"/>
      <c r="G547" s="5"/>
      <c r="H547" s="5"/>
      <c r="I547" s="66"/>
      <c r="J547" s="66"/>
      <c r="K547" s="66"/>
      <c r="L547" s="161"/>
      <c r="M547" s="66"/>
      <c r="N547" s="162"/>
      <c r="O547" s="5"/>
      <c r="P547" s="20"/>
      <c r="Q547" s="163"/>
      <c r="R547" s="163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160"/>
      <c r="BO547" s="5"/>
    </row>
    <row r="548" spans="1:67" ht="12.75">
      <c r="A548" s="5"/>
      <c r="B548" s="160"/>
      <c r="C548" s="5"/>
      <c r="D548" s="5"/>
      <c r="E548" s="5"/>
      <c r="F548" s="5"/>
      <c r="G548" s="5"/>
      <c r="H548" s="5"/>
      <c r="I548" s="66"/>
      <c r="J548" s="66"/>
      <c r="K548" s="66"/>
      <c r="L548" s="161"/>
      <c r="M548" s="66"/>
      <c r="N548" s="162"/>
      <c r="O548" s="5"/>
      <c r="P548" s="20"/>
      <c r="Q548" s="163"/>
      <c r="R548" s="163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160"/>
      <c r="BO548" s="5"/>
    </row>
    <row r="549" spans="1:67" ht="12.75">
      <c r="A549" s="5"/>
      <c r="B549" s="160"/>
      <c r="C549" s="5"/>
      <c r="D549" s="5"/>
      <c r="E549" s="5"/>
      <c r="F549" s="5"/>
      <c r="G549" s="5"/>
      <c r="H549" s="5"/>
      <c r="I549" s="66"/>
      <c r="J549" s="66"/>
      <c r="K549" s="66"/>
      <c r="L549" s="161"/>
      <c r="M549" s="66"/>
      <c r="N549" s="162"/>
      <c r="O549" s="5"/>
      <c r="P549" s="20"/>
      <c r="Q549" s="163"/>
      <c r="R549" s="163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160"/>
      <c r="BO549" s="5"/>
    </row>
    <row r="550" spans="1:67" ht="12.75">
      <c r="A550" s="5"/>
      <c r="B550" s="160"/>
      <c r="C550" s="5"/>
      <c r="D550" s="5"/>
      <c r="E550" s="5"/>
      <c r="F550" s="5"/>
      <c r="G550" s="5"/>
      <c r="H550" s="5"/>
      <c r="I550" s="66"/>
      <c r="J550" s="66"/>
      <c r="K550" s="66"/>
      <c r="L550" s="161"/>
      <c r="M550" s="66"/>
      <c r="N550" s="162"/>
      <c r="O550" s="5"/>
      <c r="P550" s="20"/>
      <c r="Q550" s="163"/>
      <c r="R550" s="163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160"/>
      <c r="BO550" s="5"/>
    </row>
    <row r="551" spans="1:67" ht="12.75">
      <c r="A551" s="5"/>
      <c r="B551" s="160"/>
      <c r="C551" s="5"/>
      <c r="D551" s="5"/>
      <c r="E551" s="5"/>
      <c r="F551" s="5"/>
      <c r="G551" s="5"/>
      <c r="H551" s="5"/>
      <c r="I551" s="66"/>
      <c r="J551" s="66"/>
      <c r="K551" s="66"/>
      <c r="L551" s="161"/>
      <c r="M551" s="66"/>
      <c r="N551" s="162"/>
      <c r="O551" s="5"/>
      <c r="P551" s="20"/>
      <c r="Q551" s="163"/>
      <c r="R551" s="163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160"/>
      <c r="BO551" s="5"/>
    </row>
    <row r="552" spans="1:67" ht="12.75">
      <c r="A552" s="5"/>
      <c r="B552" s="160"/>
      <c r="C552" s="5"/>
      <c r="D552" s="5"/>
      <c r="E552" s="5"/>
      <c r="F552" s="5"/>
      <c r="G552" s="5"/>
      <c r="H552" s="5"/>
      <c r="I552" s="66"/>
      <c r="J552" s="66"/>
      <c r="K552" s="66"/>
      <c r="L552" s="161"/>
      <c r="M552" s="66"/>
      <c r="N552" s="162"/>
      <c r="O552" s="5"/>
      <c r="P552" s="20"/>
      <c r="Q552" s="163"/>
      <c r="R552" s="163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160"/>
      <c r="BO552" s="5"/>
    </row>
    <row r="553" spans="1:67" ht="12.75">
      <c r="A553" s="5"/>
      <c r="B553" s="160"/>
      <c r="C553" s="5"/>
      <c r="D553" s="5"/>
      <c r="E553" s="5"/>
      <c r="F553" s="5"/>
      <c r="G553" s="5"/>
      <c r="H553" s="5"/>
      <c r="I553" s="66"/>
      <c r="J553" s="66"/>
      <c r="K553" s="66"/>
      <c r="L553" s="161"/>
      <c r="M553" s="66"/>
      <c r="N553" s="162"/>
      <c r="O553" s="5"/>
      <c r="P553" s="20"/>
      <c r="Q553" s="163"/>
      <c r="R553" s="163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160"/>
      <c r="BO553" s="5"/>
    </row>
    <row r="554" spans="1:67" ht="12.75">
      <c r="A554" s="5"/>
      <c r="B554" s="160"/>
      <c r="C554" s="5"/>
      <c r="D554" s="5"/>
      <c r="E554" s="5"/>
      <c r="F554" s="5"/>
      <c r="G554" s="5"/>
      <c r="H554" s="5"/>
      <c r="I554" s="66"/>
      <c r="J554" s="66"/>
      <c r="K554" s="66"/>
      <c r="L554" s="161"/>
      <c r="M554" s="66"/>
      <c r="N554" s="162"/>
      <c r="O554" s="5"/>
      <c r="P554" s="20"/>
      <c r="Q554" s="163"/>
      <c r="R554" s="163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160"/>
      <c r="BO554" s="5"/>
    </row>
    <row r="555" spans="1:67" ht="12.75">
      <c r="A555" s="5"/>
      <c r="B555" s="160"/>
      <c r="C555" s="5"/>
      <c r="D555" s="5"/>
      <c r="E555" s="5"/>
      <c r="F555" s="5"/>
      <c r="G555" s="5"/>
      <c r="H555" s="5"/>
      <c r="I555" s="66"/>
      <c r="J555" s="66"/>
      <c r="K555" s="66"/>
      <c r="L555" s="161"/>
      <c r="M555" s="66"/>
      <c r="N555" s="162"/>
      <c r="O555" s="5"/>
      <c r="P555" s="20"/>
      <c r="Q555" s="163"/>
      <c r="R555" s="163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160"/>
      <c r="BO555" s="5"/>
    </row>
    <row r="556" spans="1:67" ht="12.75">
      <c r="A556" s="5"/>
      <c r="B556" s="160"/>
      <c r="C556" s="5"/>
      <c r="D556" s="5"/>
      <c r="E556" s="5"/>
      <c r="F556" s="5"/>
      <c r="G556" s="5"/>
      <c r="H556" s="5"/>
      <c r="I556" s="66"/>
      <c r="J556" s="66"/>
      <c r="K556" s="66"/>
      <c r="L556" s="161"/>
      <c r="M556" s="66"/>
      <c r="N556" s="162"/>
      <c r="O556" s="5"/>
      <c r="P556" s="20"/>
      <c r="Q556" s="163"/>
      <c r="R556" s="163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160"/>
      <c r="BO556" s="5"/>
    </row>
    <row r="557" spans="1:67" ht="12.75">
      <c r="A557" s="5"/>
      <c r="B557" s="160"/>
      <c r="C557" s="5"/>
      <c r="D557" s="5"/>
      <c r="E557" s="5"/>
      <c r="F557" s="5"/>
      <c r="G557" s="5"/>
      <c r="H557" s="5"/>
      <c r="I557" s="66"/>
      <c r="J557" s="66"/>
      <c r="K557" s="66"/>
      <c r="L557" s="161"/>
      <c r="M557" s="66"/>
      <c r="N557" s="162"/>
      <c r="O557" s="5"/>
      <c r="P557" s="20"/>
      <c r="Q557" s="163"/>
      <c r="R557" s="163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160"/>
      <c r="BO557" s="5"/>
    </row>
    <row r="558" spans="1:67" ht="12.75">
      <c r="A558" s="5"/>
      <c r="B558" s="160"/>
      <c r="C558" s="5"/>
      <c r="D558" s="5"/>
      <c r="E558" s="5"/>
      <c r="F558" s="5"/>
      <c r="G558" s="5"/>
      <c r="H558" s="5"/>
      <c r="I558" s="66"/>
      <c r="J558" s="66"/>
      <c r="K558" s="66"/>
      <c r="L558" s="161"/>
      <c r="M558" s="66"/>
      <c r="N558" s="162"/>
      <c r="O558" s="5"/>
      <c r="P558" s="20"/>
      <c r="Q558" s="163"/>
      <c r="R558" s="163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160"/>
      <c r="BO558" s="5"/>
    </row>
    <row r="559" spans="1:67" ht="12.75">
      <c r="A559" s="5"/>
      <c r="B559" s="160"/>
      <c r="C559" s="5"/>
      <c r="D559" s="5"/>
      <c r="E559" s="5"/>
      <c r="F559" s="5"/>
      <c r="G559" s="5"/>
      <c r="H559" s="5"/>
      <c r="I559" s="66"/>
      <c r="J559" s="66"/>
      <c r="K559" s="66"/>
      <c r="L559" s="161"/>
      <c r="M559" s="66"/>
      <c r="N559" s="162"/>
      <c r="O559" s="5"/>
      <c r="P559" s="20"/>
      <c r="Q559" s="163"/>
      <c r="R559" s="163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160"/>
      <c r="BO559" s="5"/>
    </row>
    <row r="560" spans="1:67" ht="12.75">
      <c r="A560" s="5"/>
      <c r="B560" s="160"/>
      <c r="C560" s="5"/>
      <c r="D560" s="5"/>
      <c r="E560" s="5"/>
      <c r="F560" s="5"/>
      <c r="G560" s="5"/>
      <c r="H560" s="5"/>
      <c r="I560" s="66"/>
      <c r="J560" s="66"/>
      <c r="K560" s="66"/>
      <c r="L560" s="161"/>
      <c r="M560" s="66"/>
      <c r="N560" s="162"/>
      <c r="O560" s="5"/>
      <c r="P560" s="20"/>
      <c r="Q560" s="163"/>
      <c r="R560" s="163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160"/>
      <c r="BO560" s="5"/>
    </row>
    <row r="561" spans="1:67" ht="12.75">
      <c r="A561" s="5"/>
      <c r="B561" s="160"/>
      <c r="C561" s="5"/>
      <c r="D561" s="5"/>
      <c r="E561" s="5"/>
      <c r="F561" s="5"/>
      <c r="G561" s="5"/>
      <c r="H561" s="5"/>
      <c r="I561" s="66"/>
      <c r="J561" s="66"/>
      <c r="K561" s="66"/>
      <c r="L561" s="161"/>
      <c r="M561" s="66"/>
      <c r="N561" s="162"/>
      <c r="O561" s="5"/>
      <c r="P561" s="20"/>
      <c r="Q561" s="163"/>
      <c r="R561" s="163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160"/>
      <c r="BO561" s="5"/>
    </row>
    <row r="562" spans="1:67" ht="12.75">
      <c r="A562" s="5"/>
      <c r="B562" s="160"/>
      <c r="C562" s="5"/>
      <c r="D562" s="5"/>
      <c r="E562" s="5"/>
      <c r="F562" s="5"/>
      <c r="G562" s="5"/>
      <c r="H562" s="5"/>
      <c r="I562" s="66"/>
      <c r="J562" s="66"/>
      <c r="K562" s="66"/>
      <c r="L562" s="161"/>
      <c r="M562" s="66"/>
      <c r="N562" s="162"/>
      <c r="O562" s="5"/>
      <c r="P562" s="20"/>
      <c r="Q562" s="163"/>
      <c r="R562" s="163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160"/>
      <c r="BO562" s="5"/>
    </row>
    <row r="563" spans="1:67" ht="12.75">
      <c r="A563" s="5"/>
      <c r="B563" s="160"/>
      <c r="C563" s="5"/>
      <c r="D563" s="5"/>
      <c r="E563" s="5"/>
      <c r="F563" s="5"/>
      <c r="G563" s="5"/>
      <c r="H563" s="5"/>
      <c r="I563" s="66"/>
      <c r="J563" s="66"/>
      <c r="K563" s="66"/>
      <c r="L563" s="161"/>
      <c r="M563" s="66"/>
      <c r="N563" s="162"/>
      <c r="O563" s="5"/>
      <c r="P563" s="20"/>
      <c r="Q563" s="163"/>
      <c r="R563" s="163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160"/>
      <c r="BO563" s="5"/>
    </row>
    <row r="564" spans="1:67" ht="12.75">
      <c r="A564" s="5"/>
      <c r="B564" s="160"/>
      <c r="C564" s="5"/>
      <c r="D564" s="5"/>
      <c r="E564" s="5"/>
      <c r="F564" s="5"/>
      <c r="G564" s="5"/>
      <c r="H564" s="5"/>
      <c r="I564" s="66"/>
      <c r="J564" s="66"/>
      <c r="K564" s="66"/>
      <c r="L564" s="161"/>
      <c r="M564" s="66"/>
      <c r="N564" s="162"/>
      <c r="O564" s="5"/>
      <c r="P564" s="20"/>
      <c r="Q564" s="163"/>
      <c r="R564" s="163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160"/>
      <c r="BO564" s="5"/>
    </row>
    <row r="565" spans="1:67" ht="12.75">
      <c r="A565" s="5"/>
      <c r="B565" s="160"/>
      <c r="C565" s="5"/>
      <c r="D565" s="5"/>
      <c r="E565" s="5"/>
      <c r="F565" s="5"/>
      <c r="G565" s="5"/>
      <c r="H565" s="5"/>
      <c r="I565" s="66"/>
      <c r="J565" s="66"/>
      <c r="K565" s="66"/>
      <c r="L565" s="161"/>
      <c r="M565" s="66"/>
      <c r="N565" s="162"/>
      <c r="O565" s="5"/>
      <c r="P565" s="20"/>
      <c r="Q565" s="163"/>
      <c r="R565" s="163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160"/>
      <c r="BO565" s="5"/>
    </row>
    <row r="566" spans="1:67" ht="12.75">
      <c r="A566" s="5"/>
      <c r="B566" s="160"/>
      <c r="C566" s="5"/>
      <c r="D566" s="5"/>
      <c r="E566" s="5"/>
      <c r="F566" s="5"/>
      <c r="G566" s="5"/>
      <c r="H566" s="5"/>
      <c r="I566" s="66"/>
      <c r="J566" s="66"/>
      <c r="K566" s="66"/>
      <c r="L566" s="161"/>
      <c r="M566" s="66"/>
      <c r="N566" s="162"/>
      <c r="O566" s="5"/>
      <c r="P566" s="20"/>
      <c r="Q566" s="163"/>
      <c r="R566" s="163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160"/>
      <c r="BO566" s="5"/>
    </row>
    <row r="567" spans="1:67" ht="12.75">
      <c r="A567" s="5"/>
      <c r="B567" s="160"/>
      <c r="C567" s="5"/>
      <c r="D567" s="5"/>
      <c r="E567" s="5"/>
      <c r="F567" s="5"/>
      <c r="G567" s="5"/>
      <c r="H567" s="5"/>
      <c r="I567" s="66"/>
      <c r="J567" s="66"/>
      <c r="K567" s="66"/>
      <c r="L567" s="161"/>
      <c r="M567" s="66"/>
      <c r="N567" s="162"/>
      <c r="O567" s="5"/>
      <c r="P567" s="20"/>
      <c r="Q567" s="163"/>
      <c r="R567" s="163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160"/>
      <c r="BO567" s="5"/>
    </row>
    <row r="568" spans="1:67" ht="12.75">
      <c r="A568" s="5"/>
      <c r="B568" s="160"/>
      <c r="C568" s="5"/>
      <c r="D568" s="5"/>
      <c r="E568" s="5"/>
      <c r="F568" s="5"/>
      <c r="G568" s="5"/>
      <c r="H568" s="5"/>
      <c r="I568" s="66"/>
      <c r="J568" s="66"/>
      <c r="K568" s="66"/>
      <c r="L568" s="161"/>
      <c r="M568" s="66"/>
      <c r="N568" s="162"/>
      <c r="O568" s="5"/>
      <c r="P568" s="20"/>
      <c r="Q568" s="163"/>
      <c r="R568" s="163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160"/>
      <c r="BO568" s="5"/>
    </row>
    <row r="569" spans="1:67" ht="12.75">
      <c r="A569" s="5"/>
      <c r="B569" s="160"/>
      <c r="C569" s="5"/>
      <c r="D569" s="5"/>
      <c r="E569" s="5"/>
      <c r="F569" s="5"/>
      <c r="G569" s="5"/>
      <c r="H569" s="5"/>
      <c r="I569" s="66"/>
      <c r="J569" s="66"/>
      <c r="K569" s="66"/>
      <c r="L569" s="161"/>
      <c r="M569" s="66"/>
      <c r="N569" s="162"/>
      <c r="O569" s="5"/>
      <c r="P569" s="20"/>
      <c r="Q569" s="163"/>
      <c r="R569" s="163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160"/>
      <c r="BO569" s="5"/>
    </row>
    <row r="570" spans="1:67" ht="12.75">
      <c r="A570" s="5"/>
      <c r="B570" s="160"/>
      <c r="C570" s="5"/>
      <c r="D570" s="5"/>
      <c r="E570" s="5"/>
      <c r="F570" s="5"/>
      <c r="G570" s="5"/>
      <c r="H570" s="5"/>
      <c r="I570" s="66"/>
      <c r="J570" s="66"/>
      <c r="K570" s="66"/>
      <c r="L570" s="161"/>
      <c r="M570" s="66"/>
      <c r="N570" s="162"/>
      <c r="O570" s="5"/>
      <c r="P570" s="20"/>
      <c r="Q570" s="163"/>
      <c r="R570" s="163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160"/>
      <c r="BO570" s="5"/>
    </row>
    <row r="571" spans="1:67" ht="12.75">
      <c r="A571" s="5"/>
      <c r="B571" s="160"/>
      <c r="C571" s="5"/>
      <c r="D571" s="5"/>
      <c r="E571" s="5"/>
      <c r="F571" s="5"/>
      <c r="G571" s="5"/>
      <c r="H571" s="5"/>
      <c r="I571" s="66"/>
      <c r="J571" s="66"/>
      <c r="K571" s="66"/>
      <c r="L571" s="161"/>
      <c r="M571" s="66"/>
      <c r="N571" s="162"/>
      <c r="O571" s="5"/>
      <c r="P571" s="20"/>
      <c r="Q571" s="163"/>
      <c r="R571" s="163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160"/>
      <c r="BO571" s="5"/>
    </row>
    <row r="572" spans="1:67" ht="12.75">
      <c r="A572" s="5"/>
      <c r="B572" s="160"/>
      <c r="C572" s="5"/>
      <c r="D572" s="5"/>
      <c r="E572" s="5"/>
      <c r="F572" s="5"/>
      <c r="G572" s="5"/>
      <c r="H572" s="5"/>
      <c r="I572" s="66"/>
      <c r="J572" s="66"/>
      <c r="K572" s="66"/>
      <c r="L572" s="161"/>
      <c r="M572" s="66"/>
      <c r="N572" s="162"/>
      <c r="O572" s="5"/>
      <c r="P572" s="20"/>
      <c r="Q572" s="163"/>
      <c r="R572" s="163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160"/>
      <c r="BO572" s="5"/>
    </row>
    <row r="573" spans="1:67" ht="12.75">
      <c r="A573" s="5"/>
      <c r="B573" s="160"/>
      <c r="C573" s="5"/>
      <c r="D573" s="5"/>
      <c r="E573" s="5"/>
      <c r="F573" s="5"/>
      <c r="G573" s="5"/>
      <c r="H573" s="5"/>
      <c r="I573" s="66"/>
      <c r="J573" s="66"/>
      <c r="K573" s="66"/>
      <c r="L573" s="161"/>
      <c r="M573" s="66"/>
      <c r="N573" s="162"/>
      <c r="O573" s="5"/>
      <c r="P573" s="20"/>
      <c r="Q573" s="163"/>
      <c r="R573" s="163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160"/>
      <c r="BO573" s="5"/>
    </row>
    <row r="574" spans="1:67" ht="12.75">
      <c r="A574" s="5"/>
      <c r="B574" s="160"/>
      <c r="C574" s="5"/>
      <c r="D574" s="5"/>
      <c r="E574" s="5"/>
      <c r="F574" s="5"/>
      <c r="G574" s="5"/>
      <c r="H574" s="5"/>
      <c r="I574" s="66"/>
      <c r="J574" s="66"/>
      <c r="K574" s="66"/>
      <c r="L574" s="161"/>
      <c r="M574" s="66"/>
      <c r="N574" s="162"/>
      <c r="O574" s="5"/>
      <c r="P574" s="20"/>
      <c r="Q574" s="163"/>
      <c r="R574" s="163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160"/>
      <c r="BO574" s="5"/>
    </row>
    <row r="575" spans="1:67" ht="12.75">
      <c r="A575" s="5"/>
      <c r="B575" s="160"/>
      <c r="C575" s="5"/>
      <c r="D575" s="5"/>
      <c r="E575" s="5"/>
      <c r="F575" s="5"/>
      <c r="G575" s="5"/>
      <c r="H575" s="5"/>
      <c r="I575" s="66"/>
      <c r="J575" s="66"/>
      <c r="K575" s="66"/>
      <c r="L575" s="161"/>
      <c r="M575" s="66"/>
      <c r="N575" s="162"/>
      <c r="O575" s="5"/>
      <c r="P575" s="20"/>
      <c r="Q575" s="163"/>
      <c r="R575" s="163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160"/>
      <c r="BO575" s="5"/>
    </row>
    <row r="576" spans="1:67" ht="12.75">
      <c r="A576" s="5"/>
      <c r="B576" s="160"/>
      <c r="C576" s="5"/>
      <c r="D576" s="5"/>
      <c r="E576" s="5"/>
      <c r="F576" s="5"/>
      <c r="G576" s="5"/>
      <c r="H576" s="5"/>
      <c r="I576" s="66"/>
      <c r="J576" s="66"/>
      <c r="K576" s="66"/>
      <c r="L576" s="161"/>
      <c r="M576" s="66"/>
      <c r="N576" s="162"/>
      <c r="O576" s="5"/>
      <c r="P576" s="20"/>
      <c r="Q576" s="163"/>
      <c r="R576" s="163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160"/>
      <c r="BO576" s="5"/>
    </row>
    <row r="577" spans="1:67" ht="12.75">
      <c r="A577" s="5"/>
      <c r="B577" s="160"/>
      <c r="C577" s="5"/>
      <c r="D577" s="5"/>
      <c r="E577" s="5"/>
      <c r="F577" s="5"/>
      <c r="G577" s="5"/>
      <c r="H577" s="5"/>
      <c r="I577" s="66"/>
      <c r="J577" s="66"/>
      <c r="K577" s="66"/>
      <c r="L577" s="161"/>
      <c r="M577" s="66"/>
      <c r="N577" s="162"/>
      <c r="O577" s="5"/>
      <c r="P577" s="20"/>
      <c r="Q577" s="163"/>
      <c r="R577" s="163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160"/>
      <c r="BO577" s="5"/>
    </row>
    <row r="578" spans="1:67" ht="12.75">
      <c r="A578" s="5"/>
      <c r="B578" s="160"/>
      <c r="C578" s="5"/>
      <c r="D578" s="5"/>
      <c r="E578" s="5"/>
      <c r="F578" s="5"/>
      <c r="G578" s="5"/>
      <c r="H578" s="5"/>
      <c r="I578" s="66"/>
      <c r="J578" s="66"/>
      <c r="K578" s="66"/>
      <c r="L578" s="161"/>
      <c r="M578" s="66"/>
      <c r="N578" s="162"/>
      <c r="O578" s="5"/>
      <c r="P578" s="20"/>
      <c r="Q578" s="163"/>
      <c r="R578" s="163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160"/>
      <c r="BO578" s="5"/>
    </row>
    <row r="579" spans="1:67" ht="12.75">
      <c r="A579" s="5"/>
      <c r="B579" s="160"/>
      <c r="C579" s="5"/>
      <c r="D579" s="5"/>
      <c r="E579" s="5"/>
      <c r="F579" s="5"/>
      <c r="G579" s="5"/>
      <c r="H579" s="5"/>
      <c r="I579" s="66"/>
      <c r="J579" s="66"/>
      <c r="K579" s="66"/>
      <c r="L579" s="161"/>
      <c r="M579" s="66"/>
      <c r="N579" s="162"/>
      <c r="O579" s="5"/>
      <c r="P579" s="20"/>
      <c r="Q579" s="163"/>
      <c r="R579" s="163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160"/>
      <c r="BO579" s="5"/>
    </row>
    <row r="580" spans="1:67" ht="12.75">
      <c r="A580" s="5"/>
      <c r="B580" s="160"/>
      <c r="C580" s="5"/>
      <c r="D580" s="5"/>
      <c r="E580" s="5"/>
      <c r="F580" s="5"/>
      <c r="G580" s="5"/>
      <c r="H580" s="5"/>
      <c r="I580" s="66"/>
      <c r="J580" s="66"/>
      <c r="K580" s="66"/>
      <c r="L580" s="161"/>
      <c r="M580" s="66"/>
      <c r="N580" s="162"/>
      <c r="O580" s="5"/>
      <c r="P580" s="20"/>
      <c r="Q580" s="163"/>
      <c r="R580" s="163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160"/>
      <c r="BO580" s="5"/>
    </row>
    <row r="581" spans="1:67" ht="12.75">
      <c r="A581" s="5"/>
      <c r="B581" s="160"/>
      <c r="C581" s="5"/>
      <c r="D581" s="5"/>
      <c r="E581" s="5"/>
      <c r="F581" s="5"/>
      <c r="G581" s="5"/>
      <c r="H581" s="5"/>
      <c r="I581" s="66"/>
      <c r="J581" s="66"/>
      <c r="K581" s="66"/>
      <c r="L581" s="161"/>
      <c r="M581" s="66"/>
      <c r="N581" s="162"/>
      <c r="O581" s="5"/>
      <c r="P581" s="20"/>
      <c r="Q581" s="163"/>
      <c r="R581" s="163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160"/>
      <c r="BO581" s="5"/>
    </row>
    <row r="582" spans="1:67" ht="12.75">
      <c r="A582" s="5"/>
      <c r="B582" s="160"/>
      <c r="C582" s="5"/>
      <c r="D582" s="5"/>
      <c r="E582" s="5"/>
      <c r="F582" s="5"/>
      <c r="G582" s="5"/>
      <c r="H582" s="5"/>
      <c r="I582" s="66"/>
      <c r="J582" s="66"/>
      <c r="K582" s="66"/>
      <c r="L582" s="161"/>
      <c r="M582" s="66"/>
      <c r="N582" s="162"/>
      <c r="O582" s="5"/>
      <c r="P582" s="20"/>
      <c r="Q582" s="163"/>
      <c r="R582" s="163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160"/>
      <c r="BO582" s="5"/>
    </row>
    <row r="583" spans="1:67" ht="12.75">
      <c r="A583" s="5"/>
      <c r="B583" s="160"/>
      <c r="C583" s="5"/>
      <c r="D583" s="5"/>
      <c r="E583" s="5"/>
      <c r="F583" s="5"/>
      <c r="G583" s="5"/>
      <c r="H583" s="5"/>
      <c r="I583" s="66"/>
      <c r="J583" s="66"/>
      <c r="K583" s="66"/>
      <c r="L583" s="161"/>
      <c r="M583" s="66"/>
      <c r="N583" s="162"/>
      <c r="O583" s="5"/>
      <c r="P583" s="20"/>
      <c r="Q583" s="163"/>
      <c r="R583" s="163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160"/>
      <c r="BO583" s="5"/>
    </row>
    <row r="584" spans="1:67" ht="12.75">
      <c r="A584" s="5"/>
      <c r="B584" s="160"/>
      <c r="C584" s="5"/>
      <c r="D584" s="5"/>
      <c r="E584" s="5"/>
      <c r="F584" s="5"/>
      <c r="G584" s="5"/>
      <c r="H584" s="5"/>
      <c r="I584" s="66"/>
      <c r="J584" s="66"/>
      <c r="K584" s="66"/>
      <c r="L584" s="161"/>
      <c r="M584" s="66"/>
      <c r="N584" s="162"/>
      <c r="O584" s="5"/>
      <c r="P584" s="20"/>
      <c r="Q584" s="163"/>
      <c r="R584" s="163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160"/>
      <c r="BO584" s="5"/>
    </row>
    <row r="585" spans="1:67" ht="12.75">
      <c r="A585" s="5"/>
      <c r="B585" s="160"/>
      <c r="C585" s="5"/>
      <c r="D585" s="5"/>
      <c r="E585" s="5"/>
      <c r="F585" s="5"/>
      <c r="G585" s="5"/>
      <c r="H585" s="5"/>
      <c r="I585" s="66"/>
      <c r="J585" s="66"/>
      <c r="K585" s="66"/>
      <c r="L585" s="161"/>
      <c r="M585" s="66"/>
      <c r="N585" s="162"/>
      <c r="O585" s="5"/>
      <c r="P585" s="20"/>
      <c r="Q585" s="163"/>
      <c r="R585" s="163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160"/>
      <c r="BO585" s="5"/>
    </row>
    <row r="586" spans="1:67" ht="12.75">
      <c r="A586" s="5"/>
      <c r="B586" s="160"/>
      <c r="C586" s="5"/>
      <c r="D586" s="5"/>
      <c r="E586" s="5"/>
      <c r="F586" s="5"/>
      <c r="G586" s="5"/>
      <c r="H586" s="5"/>
      <c r="I586" s="66"/>
      <c r="J586" s="66"/>
      <c r="K586" s="66"/>
      <c r="L586" s="161"/>
      <c r="M586" s="66"/>
      <c r="N586" s="162"/>
      <c r="O586" s="5"/>
      <c r="P586" s="20"/>
      <c r="Q586" s="163"/>
      <c r="R586" s="163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160"/>
      <c r="BO586" s="5"/>
    </row>
    <row r="587" spans="1:67" ht="12.75">
      <c r="A587" s="5"/>
      <c r="B587" s="160"/>
      <c r="C587" s="5"/>
      <c r="D587" s="5"/>
      <c r="E587" s="5"/>
      <c r="F587" s="5"/>
      <c r="G587" s="5"/>
      <c r="H587" s="5"/>
      <c r="I587" s="66"/>
      <c r="J587" s="66"/>
      <c r="K587" s="66"/>
      <c r="L587" s="161"/>
      <c r="M587" s="66"/>
      <c r="N587" s="162"/>
      <c r="O587" s="5"/>
      <c r="P587" s="20"/>
      <c r="Q587" s="163"/>
      <c r="R587" s="163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160"/>
      <c r="BO587" s="5"/>
    </row>
    <row r="588" spans="1:67" ht="12.75">
      <c r="A588" s="5"/>
      <c r="B588" s="160"/>
      <c r="C588" s="5"/>
      <c r="D588" s="5"/>
      <c r="E588" s="5"/>
      <c r="F588" s="5"/>
      <c r="G588" s="5"/>
      <c r="H588" s="5"/>
      <c r="I588" s="66"/>
      <c r="J588" s="66"/>
      <c r="K588" s="66"/>
      <c r="L588" s="161"/>
      <c r="M588" s="66"/>
      <c r="N588" s="162"/>
      <c r="O588" s="5"/>
      <c r="P588" s="20"/>
      <c r="Q588" s="163"/>
      <c r="R588" s="163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160"/>
      <c r="BO588" s="5"/>
    </row>
    <row r="589" spans="1:67" ht="12.75">
      <c r="A589" s="5"/>
      <c r="B589" s="160"/>
      <c r="C589" s="5"/>
      <c r="D589" s="5"/>
      <c r="E589" s="5"/>
      <c r="F589" s="5"/>
      <c r="G589" s="5"/>
      <c r="H589" s="5"/>
      <c r="I589" s="66"/>
      <c r="J589" s="66"/>
      <c r="K589" s="66"/>
      <c r="L589" s="161"/>
      <c r="M589" s="66"/>
      <c r="N589" s="162"/>
      <c r="O589" s="5"/>
      <c r="P589" s="20"/>
      <c r="Q589" s="163"/>
      <c r="R589" s="163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160"/>
      <c r="BO589" s="5"/>
    </row>
    <row r="590" spans="1:67" ht="12.75">
      <c r="A590" s="5"/>
      <c r="B590" s="160"/>
      <c r="C590" s="5"/>
      <c r="D590" s="5"/>
      <c r="E590" s="5"/>
      <c r="F590" s="5"/>
      <c r="G590" s="5"/>
      <c r="H590" s="5"/>
      <c r="I590" s="66"/>
      <c r="J590" s="66"/>
      <c r="K590" s="66"/>
      <c r="L590" s="161"/>
      <c r="M590" s="66"/>
      <c r="N590" s="162"/>
      <c r="O590" s="5"/>
      <c r="P590" s="20"/>
      <c r="Q590" s="163"/>
      <c r="R590" s="163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160"/>
      <c r="BO590" s="5"/>
    </row>
    <row r="591" spans="1:67" ht="12.75">
      <c r="A591" s="5"/>
      <c r="B591" s="160"/>
      <c r="C591" s="5"/>
      <c r="D591" s="5"/>
      <c r="E591" s="5"/>
      <c r="F591" s="5"/>
      <c r="G591" s="5"/>
      <c r="H591" s="5"/>
      <c r="I591" s="66"/>
      <c r="J591" s="66"/>
      <c r="K591" s="66"/>
      <c r="L591" s="161"/>
      <c r="M591" s="66"/>
      <c r="N591" s="162"/>
      <c r="O591" s="5"/>
      <c r="P591" s="20"/>
      <c r="Q591" s="163"/>
      <c r="R591" s="163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160"/>
      <c r="BO591" s="5"/>
    </row>
    <row r="592" spans="1:67" ht="12.75">
      <c r="A592" s="5"/>
      <c r="B592" s="160"/>
      <c r="C592" s="5"/>
      <c r="D592" s="5"/>
      <c r="E592" s="5"/>
      <c r="F592" s="5"/>
      <c r="G592" s="5"/>
      <c r="H592" s="5"/>
      <c r="I592" s="66"/>
      <c r="J592" s="66"/>
      <c r="K592" s="66"/>
      <c r="L592" s="161"/>
      <c r="M592" s="66"/>
      <c r="N592" s="162"/>
      <c r="O592" s="5"/>
      <c r="P592" s="20"/>
      <c r="Q592" s="163"/>
      <c r="R592" s="163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160"/>
      <c r="BO592" s="5"/>
    </row>
    <row r="593" spans="1:67" ht="12.75">
      <c r="A593" s="5"/>
      <c r="B593" s="160"/>
      <c r="C593" s="5"/>
      <c r="D593" s="5"/>
      <c r="E593" s="5"/>
      <c r="F593" s="5"/>
      <c r="G593" s="5"/>
      <c r="H593" s="5"/>
      <c r="I593" s="66"/>
      <c r="J593" s="66"/>
      <c r="K593" s="66"/>
      <c r="L593" s="161"/>
      <c r="M593" s="66"/>
      <c r="N593" s="162"/>
      <c r="O593" s="5"/>
      <c r="P593" s="20"/>
      <c r="Q593" s="163"/>
      <c r="R593" s="163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160"/>
      <c r="BO593" s="5"/>
    </row>
    <row r="594" spans="1:67" ht="12.75">
      <c r="A594" s="5"/>
      <c r="B594" s="160"/>
      <c r="C594" s="5"/>
      <c r="D594" s="5"/>
      <c r="E594" s="5"/>
      <c r="F594" s="5"/>
      <c r="G594" s="5"/>
      <c r="H594" s="5"/>
      <c r="I594" s="66"/>
      <c r="J594" s="66"/>
      <c r="K594" s="66"/>
      <c r="L594" s="161"/>
      <c r="M594" s="66"/>
      <c r="N594" s="162"/>
      <c r="O594" s="5"/>
      <c r="P594" s="20"/>
      <c r="Q594" s="163"/>
      <c r="R594" s="163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160"/>
      <c r="BO594" s="5"/>
    </row>
    <row r="595" spans="1:67" ht="12.75">
      <c r="A595" s="5"/>
      <c r="B595" s="160"/>
      <c r="C595" s="5"/>
      <c r="D595" s="5"/>
      <c r="E595" s="5"/>
      <c r="F595" s="5"/>
      <c r="G595" s="5"/>
      <c r="H595" s="5"/>
      <c r="I595" s="66"/>
      <c r="J595" s="66"/>
      <c r="K595" s="66"/>
      <c r="L595" s="161"/>
      <c r="M595" s="66"/>
      <c r="N595" s="162"/>
      <c r="O595" s="5"/>
      <c r="P595" s="20"/>
      <c r="Q595" s="163"/>
      <c r="R595" s="163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160"/>
      <c r="BO595" s="5"/>
    </row>
    <row r="596" spans="1:67" ht="12.75">
      <c r="A596" s="5"/>
      <c r="B596" s="160"/>
      <c r="C596" s="5"/>
      <c r="D596" s="5"/>
      <c r="E596" s="5"/>
      <c r="F596" s="5"/>
      <c r="G596" s="5"/>
      <c r="H596" s="5"/>
      <c r="I596" s="66"/>
      <c r="J596" s="66"/>
      <c r="K596" s="66"/>
      <c r="L596" s="161"/>
      <c r="M596" s="66"/>
      <c r="N596" s="162"/>
      <c r="O596" s="5"/>
      <c r="P596" s="20"/>
      <c r="Q596" s="163"/>
      <c r="R596" s="163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160"/>
      <c r="BO596" s="5"/>
    </row>
    <row r="597" spans="1:67" ht="12.75">
      <c r="A597" s="5"/>
      <c r="B597" s="160"/>
      <c r="C597" s="5"/>
      <c r="D597" s="5"/>
      <c r="E597" s="5"/>
      <c r="F597" s="5"/>
      <c r="G597" s="5"/>
      <c r="H597" s="5"/>
      <c r="I597" s="66"/>
      <c r="J597" s="66"/>
      <c r="K597" s="66"/>
      <c r="L597" s="161"/>
      <c r="M597" s="66"/>
      <c r="N597" s="162"/>
      <c r="O597" s="5"/>
      <c r="P597" s="20"/>
      <c r="Q597" s="163"/>
      <c r="R597" s="163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160"/>
      <c r="BO597" s="5"/>
    </row>
    <row r="598" spans="1:67" ht="12.75">
      <c r="A598" s="5"/>
      <c r="B598" s="160"/>
      <c r="C598" s="5"/>
      <c r="D598" s="5"/>
      <c r="E598" s="5"/>
      <c r="F598" s="5"/>
      <c r="G598" s="5"/>
      <c r="H598" s="5"/>
      <c r="I598" s="66"/>
      <c r="J598" s="66"/>
      <c r="K598" s="66"/>
      <c r="L598" s="161"/>
      <c r="M598" s="66"/>
      <c r="N598" s="162"/>
      <c r="O598" s="5"/>
      <c r="P598" s="20"/>
      <c r="Q598" s="163"/>
      <c r="R598" s="163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160"/>
      <c r="BO598" s="5"/>
    </row>
    <row r="599" spans="1:67" ht="12.75">
      <c r="A599" s="5"/>
      <c r="B599" s="160"/>
      <c r="C599" s="5"/>
      <c r="D599" s="5"/>
      <c r="E599" s="5"/>
      <c r="F599" s="5"/>
      <c r="G599" s="5"/>
      <c r="H599" s="5"/>
      <c r="I599" s="66"/>
      <c r="J599" s="66"/>
      <c r="K599" s="66"/>
      <c r="L599" s="161"/>
      <c r="M599" s="66"/>
      <c r="N599" s="162"/>
      <c r="O599" s="5"/>
      <c r="P599" s="20"/>
      <c r="Q599" s="163"/>
      <c r="R599" s="163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160"/>
      <c r="BO599" s="5"/>
    </row>
    <row r="600" spans="1:67" ht="12.75">
      <c r="A600" s="5"/>
      <c r="B600" s="160"/>
      <c r="C600" s="5"/>
      <c r="D600" s="5"/>
      <c r="E600" s="5"/>
      <c r="F600" s="5"/>
      <c r="G600" s="5"/>
      <c r="H600" s="5"/>
      <c r="I600" s="66"/>
      <c r="J600" s="66"/>
      <c r="K600" s="66"/>
      <c r="L600" s="161"/>
      <c r="M600" s="66"/>
      <c r="N600" s="162"/>
      <c r="O600" s="5"/>
      <c r="P600" s="20"/>
      <c r="Q600" s="163"/>
      <c r="R600" s="163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160"/>
      <c r="BO600" s="5"/>
    </row>
    <row r="601" spans="1:67" ht="12.75">
      <c r="A601" s="5"/>
      <c r="B601" s="160"/>
      <c r="C601" s="5"/>
      <c r="D601" s="5"/>
      <c r="E601" s="5"/>
      <c r="F601" s="5"/>
      <c r="G601" s="5"/>
      <c r="H601" s="5"/>
      <c r="I601" s="66"/>
      <c r="J601" s="66"/>
      <c r="K601" s="66"/>
      <c r="L601" s="161"/>
      <c r="M601" s="66"/>
      <c r="N601" s="162"/>
      <c r="O601" s="5"/>
      <c r="P601" s="20"/>
      <c r="Q601" s="163"/>
      <c r="R601" s="163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160"/>
      <c r="BO601" s="5"/>
    </row>
    <row r="602" spans="1:67" ht="12.75">
      <c r="A602" s="5"/>
      <c r="B602" s="160"/>
      <c r="C602" s="5"/>
      <c r="D602" s="5"/>
      <c r="E602" s="5"/>
      <c r="F602" s="5"/>
      <c r="G602" s="5"/>
      <c r="H602" s="5"/>
      <c r="I602" s="66"/>
      <c r="J602" s="66"/>
      <c r="K602" s="66"/>
      <c r="L602" s="161"/>
      <c r="M602" s="66"/>
      <c r="N602" s="162"/>
      <c r="O602" s="5"/>
      <c r="P602" s="20"/>
      <c r="Q602" s="163"/>
      <c r="R602" s="163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160"/>
      <c r="BO602" s="5"/>
    </row>
    <row r="603" spans="1:67" ht="12.75">
      <c r="A603" s="5"/>
      <c r="B603" s="160"/>
      <c r="C603" s="5"/>
      <c r="D603" s="5"/>
      <c r="E603" s="5"/>
      <c r="F603" s="5"/>
      <c r="G603" s="5"/>
      <c r="H603" s="5"/>
      <c r="I603" s="66"/>
      <c r="J603" s="66"/>
      <c r="K603" s="66"/>
      <c r="L603" s="161"/>
      <c r="M603" s="66"/>
      <c r="N603" s="162"/>
      <c r="O603" s="5"/>
      <c r="P603" s="20"/>
      <c r="Q603" s="163"/>
      <c r="R603" s="163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160"/>
      <c r="BO603" s="5"/>
    </row>
    <row r="604" spans="1:67" ht="12.75">
      <c r="A604" s="5"/>
      <c r="B604" s="160"/>
      <c r="C604" s="5"/>
      <c r="D604" s="5"/>
      <c r="E604" s="5"/>
      <c r="F604" s="5"/>
      <c r="G604" s="5"/>
      <c r="H604" s="5"/>
      <c r="I604" s="66"/>
      <c r="J604" s="66"/>
      <c r="K604" s="66"/>
      <c r="L604" s="161"/>
      <c r="M604" s="66"/>
      <c r="N604" s="162"/>
      <c r="O604" s="5"/>
      <c r="P604" s="20"/>
      <c r="Q604" s="163"/>
      <c r="R604" s="163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160"/>
      <c r="BO604" s="5"/>
    </row>
    <row r="605" spans="1:67" ht="12.75">
      <c r="A605" s="5"/>
      <c r="B605" s="160"/>
      <c r="C605" s="5"/>
      <c r="D605" s="5"/>
      <c r="E605" s="5"/>
      <c r="F605" s="5"/>
      <c r="G605" s="5"/>
      <c r="H605" s="5"/>
      <c r="I605" s="66"/>
      <c r="J605" s="66"/>
      <c r="K605" s="66"/>
      <c r="L605" s="161"/>
      <c r="M605" s="66"/>
      <c r="N605" s="162"/>
      <c r="O605" s="5"/>
      <c r="P605" s="20"/>
      <c r="Q605" s="163"/>
      <c r="R605" s="163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160"/>
      <c r="BO605" s="5"/>
    </row>
    <row r="606" spans="1:67" ht="12.75">
      <c r="A606" s="5"/>
      <c r="B606" s="160"/>
      <c r="C606" s="5"/>
      <c r="D606" s="5"/>
      <c r="E606" s="5"/>
      <c r="F606" s="5"/>
      <c r="G606" s="5"/>
      <c r="H606" s="5"/>
      <c r="I606" s="66"/>
      <c r="J606" s="66"/>
      <c r="K606" s="66"/>
      <c r="L606" s="161"/>
      <c r="M606" s="66"/>
      <c r="N606" s="162"/>
      <c r="O606" s="5"/>
      <c r="P606" s="20"/>
      <c r="Q606" s="163"/>
      <c r="R606" s="163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160"/>
      <c r="BO606" s="5"/>
    </row>
    <row r="607" spans="1:67" ht="12.75">
      <c r="A607" s="5"/>
      <c r="B607" s="160"/>
      <c r="C607" s="5"/>
      <c r="D607" s="5"/>
      <c r="E607" s="5"/>
      <c r="F607" s="5"/>
      <c r="G607" s="5"/>
      <c r="H607" s="5"/>
      <c r="I607" s="66"/>
      <c r="J607" s="66"/>
      <c r="K607" s="66"/>
      <c r="L607" s="161"/>
      <c r="M607" s="66"/>
      <c r="N607" s="162"/>
      <c r="O607" s="5"/>
      <c r="P607" s="20"/>
      <c r="Q607" s="163"/>
      <c r="R607" s="163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160"/>
      <c r="BO607" s="5"/>
    </row>
    <row r="608" spans="1:67" ht="12.75">
      <c r="A608" s="5"/>
      <c r="B608" s="160"/>
      <c r="C608" s="5"/>
      <c r="D608" s="5"/>
      <c r="E608" s="5"/>
      <c r="F608" s="5"/>
      <c r="G608" s="5"/>
      <c r="H608" s="5"/>
      <c r="I608" s="66"/>
      <c r="J608" s="66"/>
      <c r="K608" s="66"/>
      <c r="L608" s="161"/>
      <c r="M608" s="66"/>
      <c r="N608" s="162"/>
      <c r="O608" s="5"/>
      <c r="P608" s="20"/>
      <c r="Q608" s="163"/>
      <c r="R608" s="163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160"/>
      <c r="BO608" s="5"/>
    </row>
    <row r="609" spans="1:67" ht="12.75">
      <c r="A609" s="5"/>
      <c r="B609" s="160"/>
      <c r="C609" s="5"/>
      <c r="D609" s="5"/>
      <c r="E609" s="5"/>
      <c r="F609" s="5"/>
      <c r="G609" s="5"/>
      <c r="H609" s="5"/>
      <c r="I609" s="66"/>
      <c r="J609" s="66"/>
      <c r="K609" s="66"/>
      <c r="L609" s="161"/>
      <c r="M609" s="66"/>
      <c r="N609" s="162"/>
      <c r="O609" s="5"/>
      <c r="P609" s="20"/>
      <c r="Q609" s="163"/>
      <c r="R609" s="163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160"/>
      <c r="BO609" s="5"/>
    </row>
    <row r="610" spans="1:67" ht="12.75">
      <c r="A610" s="5"/>
      <c r="B610" s="160"/>
      <c r="C610" s="5"/>
      <c r="D610" s="5"/>
      <c r="E610" s="5"/>
      <c r="F610" s="5"/>
      <c r="G610" s="5"/>
      <c r="H610" s="5"/>
      <c r="I610" s="66"/>
      <c r="J610" s="66"/>
      <c r="K610" s="66"/>
      <c r="L610" s="161"/>
      <c r="M610" s="66"/>
      <c r="N610" s="162"/>
      <c r="O610" s="5"/>
      <c r="P610" s="20"/>
      <c r="Q610" s="163"/>
      <c r="R610" s="163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160"/>
      <c r="BO610" s="5"/>
    </row>
    <row r="611" spans="1:67" ht="12.75">
      <c r="A611" s="5"/>
      <c r="B611" s="160"/>
      <c r="C611" s="5"/>
      <c r="D611" s="5"/>
      <c r="E611" s="5"/>
      <c r="F611" s="5"/>
      <c r="G611" s="5"/>
      <c r="H611" s="5"/>
      <c r="I611" s="66"/>
      <c r="J611" s="66"/>
      <c r="K611" s="66"/>
      <c r="L611" s="161"/>
      <c r="M611" s="66"/>
      <c r="N611" s="162"/>
      <c r="O611" s="5"/>
      <c r="P611" s="20"/>
      <c r="Q611" s="163"/>
      <c r="R611" s="163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160"/>
      <c r="BO611" s="5"/>
    </row>
    <row r="612" spans="1:67" ht="12.75">
      <c r="A612" s="5"/>
      <c r="B612" s="160"/>
      <c r="C612" s="5"/>
      <c r="D612" s="5"/>
      <c r="E612" s="5"/>
      <c r="F612" s="5"/>
      <c r="G612" s="5"/>
      <c r="H612" s="5"/>
      <c r="I612" s="66"/>
      <c r="J612" s="66"/>
      <c r="K612" s="66"/>
      <c r="L612" s="161"/>
      <c r="M612" s="66"/>
      <c r="N612" s="162"/>
      <c r="O612" s="5"/>
      <c r="P612" s="20"/>
      <c r="Q612" s="163"/>
      <c r="R612" s="163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160"/>
      <c r="BO612" s="5"/>
    </row>
    <row r="613" spans="1:67" ht="12.75">
      <c r="A613" s="5"/>
      <c r="B613" s="160"/>
      <c r="C613" s="5"/>
      <c r="D613" s="5"/>
      <c r="E613" s="5"/>
      <c r="F613" s="5"/>
      <c r="G613" s="5"/>
      <c r="H613" s="5"/>
      <c r="I613" s="66"/>
      <c r="J613" s="66"/>
      <c r="K613" s="66"/>
      <c r="L613" s="161"/>
      <c r="M613" s="66"/>
      <c r="N613" s="162"/>
      <c r="O613" s="5"/>
      <c r="P613" s="20"/>
      <c r="Q613" s="163"/>
      <c r="R613" s="163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160"/>
      <c r="BO613" s="5"/>
    </row>
    <row r="614" spans="1:67" ht="12.75">
      <c r="A614" s="5"/>
      <c r="B614" s="160"/>
      <c r="C614" s="5"/>
      <c r="D614" s="5"/>
      <c r="E614" s="5"/>
      <c r="F614" s="5"/>
      <c r="G614" s="5"/>
      <c r="H614" s="5"/>
      <c r="I614" s="66"/>
      <c r="J614" s="66"/>
      <c r="K614" s="66"/>
      <c r="L614" s="161"/>
      <c r="M614" s="66"/>
      <c r="N614" s="162"/>
      <c r="O614" s="5"/>
      <c r="P614" s="20"/>
      <c r="Q614" s="163"/>
      <c r="R614" s="163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160"/>
      <c r="BO614" s="5"/>
    </row>
    <row r="615" spans="1:67" ht="12.75">
      <c r="A615" s="5"/>
      <c r="B615" s="160"/>
      <c r="C615" s="5"/>
      <c r="D615" s="5"/>
      <c r="E615" s="5"/>
      <c r="F615" s="5"/>
      <c r="G615" s="5"/>
      <c r="H615" s="5"/>
      <c r="I615" s="66"/>
      <c r="J615" s="66"/>
      <c r="K615" s="66"/>
      <c r="L615" s="161"/>
      <c r="M615" s="66"/>
      <c r="N615" s="162"/>
      <c r="O615" s="5"/>
      <c r="P615" s="20"/>
      <c r="Q615" s="163"/>
      <c r="R615" s="163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160"/>
      <c r="BO615" s="5"/>
    </row>
    <row r="616" spans="1:67" ht="12.75">
      <c r="A616" s="5"/>
      <c r="B616" s="160"/>
      <c r="C616" s="5"/>
      <c r="D616" s="5"/>
      <c r="E616" s="5"/>
      <c r="F616" s="5"/>
      <c r="G616" s="5"/>
      <c r="H616" s="5"/>
      <c r="I616" s="66"/>
      <c r="J616" s="66"/>
      <c r="K616" s="66"/>
      <c r="L616" s="161"/>
      <c r="M616" s="66"/>
      <c r="N616" s="162"/>
      <c r="O616" s="5"/>
      <c r="P616" s="20"/>
      <c r="Q616" s="163"/>
      <c r="R616" s="163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160"/>
      <c r="BO616" s="5"/>
    </row>
    <row r="617" spans="1:67" ht="12.75">
      <c r="A617" s="5"/>
      <c r="B617" s="160"/>
      <c r="C617" s="5"/>
      <c r="D617" s="5"/>
      <c r="E617" s="5"/>
      <c r="F617" s="5"/>
      <c r="G617" s="5"/>
      <c r="H617" s="5"/>
      <c r="I617" s="66"/>
      <c r="J617" s="66"/>
      <c r="K617" s="66"/>
      <c r="L617" s="161"/>
      <c r="M617" s="66"/>
      <c r="N617" s="162"/>
      <c r="O617" s="5"/>
      <c r="P617" s="20"/>
      <c r="Q617" s="163"/>
      <c r="R617" s="163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160"/>
      <c r="BO617" s="5"/>
    </row>
    <row r="618" spans="1:67" ht="12.75">
      <c r="A618" s="5"/>
      <c r="B618" s="160"/>
      <c r="C618" s="5"/>
      <c r="D618" s="5"/>
      <c r="E618" s="5"/>
      <c r="F618" s="5"/>
      <c r="G618" s="5"/>
      <c r="H618" s="5"/>
      <c r="I618" s="66"/>
      <c r="J618" s="66"/>
      <c r="K618" s="66"/>
      <c r="L618" s="161"/>
      <c r="M618" s="66"/>
      <c r="N618" s="162"/>
      <c r="O618" s="5"/>
      <c r="P618" s="20"/>
      <c r="Q618" s="163"/>
      <c r="R618" s="163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160"/>
      <c r="BO618" s="5"/>
    </row>
    <row r="619" spans="1:67" ht="12.75">
      <c r="A619" s="5"/>
      <c r="B619" s="160"/>
      <c r="C619" s="5"/>
      <c r="D619" s="5"/>
      <c r="E619" s="5"/>
      <c r="F619" s="5"/>
      <c r="G619" s="5"/>
      <c r="H619" s="5"/>
      <c r="I619" s="66"/>
      <c r="J619" s="66"/>
      <c r="K619" s="66"/>
      <c r="L619" s="161"/>
      <c r="M619" s="66"/>
      <c r="N619" s="162"/>
      <c r="O619" s="5"/>
      <c r="P619" s="20"/>
      <c r="Q619" s="163"/>
      <c r="R619" s="163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160"/>
      <c r="BO619" s="5"/>
    </row>
    <row r="620" spans="1:67" ht="12.75">
      <c r="A620" s="5"/>
      <c r="B620" s="160"/>
      <c r="C620" s="5"/>
      <c r="D620" s="5"/>
      <c r="E620" s="5"/>
      <c r="F620" s="5"/>
      <c r="G620" s="5"/>
      <c r="H620" s="5"/>
      <c r="I620" s="66"/>
      <c r="J620" s="66"/>
      <c r="K620" s="66"/>
      <c r="L620" s="161"/>
      <c r="M620" s="66"/>
      <c r="N620" s="162"/>
      <c r="O620" s="5"/>
      <c r="P620" s="20"/>
      <c r="Q620" s="163"/>
      <c r="R620" s="163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160"/>
      <c r="BO620" s="5"/>
    </row>
    <row r="621" spans="1:67" ht="12.75">
      <c r="A621" s="5"/>
      <c r="B621" s="160"/>
      <c r="C621" s="5"/>
      <c r="D621" s="5"/>
      <c r="E621" s="5"/>
      <c r="F621" s="5"/>
      <c r="G621" s="5"/>
      <c r="H621" s="5"/>
      <c r="I621" s="66"/>
      <c r="J621" s="66"/>
      <c r="K621" s="66"/>
      <c r="L621" s="161"/>
      <c r="M621" s="66"/>
      <c r="N621" s="162"/>
      <c r="O621" s="5"/>
      <c r="P621" s="20"/>
      <c r="Q621" s="163"/>
      <c r="R621" s="163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160"/>
      <c r="BO621" s="5"/>
    </row>
    <row r="622" spans="1:67" ht="12.75">
      <c r="A622" s="5"/>
      <c r="B622" s="160"/>
      <c r="C622" s="5"/>
      <c r="D622" s="5"/>
      <c r="E622" s="5"/>
      <c r="F622" s="5"/>
      <c r="G622" s="5"/>
      <c r="H622" s="5"/>
      <c r="I622" s="66"/>
      <c r="J622" s="66"/>
      <c r="K622" s="66"/>
      <c r="L622" s="161"/>
      <c r="M622" s="66"/>
      <c r="N622" s="162"/>
      <c r="O622" s="5"/>
      <c r="P622" s="20"/>
      <c r="Q622" s="163"/>
      <c r="R622" s="163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160"/>
      <c r="BO622" s="5"/>
    </row>
    <row r="623" spans="1:67" ht="12.75">
      <c r="A623" s="5"/>
      <c r="B623" s="160"/>
      <c r="C623" s="5"/>
      <c r="D623" s="5"/>
      <c r="E623" s="5"/>
      <c r="F623" s="5"/>
      <c r="G623" s="5"/>
      <c r="H623" s="5"/>
      <c r="I623" s="66"/>
      <c r="J623" s="66"/>
      <c r="K623" s="66"/>
      <c r="L623" s="161"/>
      <c r="M623" s="66"/>
      <c r="N623" s="162"/>
      <c r="O623" s="5"/>
      <c r="P623" s="20"/>
      <c r="Q623" s="163"/>
      <c r="R623" s="163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160"/>
      <c r="BO623" s="5"/>
    </row>
    <row r="624" spans="1:67" ht="12.75">
      <c r="A624" s="5"/>
      <c r="B624" s="160"/>
      <c r="C624" s="5"/>
      <c r="D624" s="5"/>
      <c r="E624" s="5"/>
      <c r="F624" s="5"/>
      <c r="G624" s="5"/>
      <c r="H624" s="5"/>
      <c r="I624" s="66"/>
      <c r="J624" s="66"/>
      <c r="K624" s="66"/>
      <c r="L624" s="161"/>
      <c r="M624" s="66"/>
      <c r="N624" s="162"/>
      <c r="O624" s="5"/>
      <c r="P624" s="20"/>
      <c r="Q624" s="163"/>
      <c r="R624" s="163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160"/>
      <c r="BO624" s="5"/>
    </row>
    <row r="625" spans="1:67" ht="12.75">
      <c r="A625" s="5"/>
      <c r="B625" s="160"/>
      <c r="C625" s="5"/>
      <c r="D625" s="5"/>
      <c r="E625" s="5"/>
      <c r="F625" s="5"/>
      <c r="G625" s="5"/>
      <c r="H625" s="5"/>
      <c r="I625" s="66"/>
      <c r="J625" s="66"/>
      <c r="K625" s="66"/>
      <c r="L625" s="161"/>
      <c r="M625" s="66"/>
      <c r="N625" s="162"/>
      <c r="O625" s="5"/>
      <c r="P625" s="20"/>
      <c r="Q625" s="163"/>
      <c r="R625" s="163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160"/>
      <c r="BO625" s="5"/>
    </row>
    <row r="626" spans="1:67" ht="12.75">
      <c r="A626" s="5"/>
      <c r="B626" s="160"/>
      <c r="C626" s="5"/>
      <c r="D626" s="5"/>
      <c r="E626" s="5"/>
      <c r="F626" s="5"/>
      <c r="G626" s="5"/>
      <c r="H626" s="5"/>
      <c r="I626" s="66"/>
      <c r="J626" s="66"/>
      <c r="K626" s="66"/>
      <c r="L626" s="161"/>
      <c r="M626" s="66"/>
      <c r="N626" s="162"/>
      <c r="O626" s="5"/>
      <c r="P626" s="20"/>
      <c r="Q626" s="163"/>
      <c r="R626" s="163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160"/>
      <c r="BO626" s="5"/>
    </row>
    <row r="627" spans="1:67" ht="12.75">
      <c r="A627" s="5"/>
      <c r="B627" s="160"/>
      <c r="C627" s="5"/>
      <c r="D627" s="5"/>
      <c r="E627" s="5"/>
      <c r="F627" s="5"/>
      <c r="G627" s="5"/>
      <c r="H627" s="5"/>
      <c r="I627" s="66"/>
      <c r="J627" s="66"/>
      <c r="K627" s="66"/>
      <c r="L627" s="161"/>
      <c r="M627" s="66"/>
      <c r="N627" s="162"/>
      <c r="O627" s="5"/>
      <c r="P627" s="20"/>
      <c r="Q627" s="163"/>
      <c r="R627" s="163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160"/>
      <c r="BO627" s="5"/>
    </row>
    <row r="628" spans="1:67" ht="12.75">
      <c r="A628" s="5"/>
      <c r="B628" s="160"/>
      <c r="C628" s="5"/>
      <c r="D628" s="5"/>
      <c r="E628" s="5"/>
      <c r="F628" s="5"/>
      <c r="G628" s="5"/>
      <c r="H628" s="5"/>
      <c r="I628" s="66"/>
      <c r="J628" s="66"/>
      <c r="K628" s="66"/>
      <c r="L628" s="161"/>
      <c r="M628" s="66"/>
      <c r="N628" s="162"/>
      <c r="O628" s="5"/>
      <c r="P628" s="20"/>
      <c r="Q628" s="163"/>
      <c r="R628" s="163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160"/>
      <c r="BO628" s="5"/>
    </row>
    <row r="629" spans="1:67" ht="12.75">
      <c r="A629" s="5"/>
      <c r="B629" s="160"/>
      <c r="C629" s="5"/>
      <c r="D629" s="5"/>
      <c r="E629" s="5"/>
      <c r="F629" s="5"/>
      <c r="G629" s="5"/>
      <c r="H629" s="5"/>
      <c r="I629" s="66"/>
      <c r="J629" s="66"/>
      <c r="K629" s="66"/>
      <c r="L629" s="161"/>
      <c r="M629" s="66"/>
      <c r="N629" s="162"/>
      <c r="O629" s="5"/>
      <c r="P629" s="20"/>
      <c r="Q629" s="163"/>
      <c r="R629" s="163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160"/>
      <c r="BO629" s="5"/>
    </row>
    <row r="630" spans="1:67" ht="12.75">
      <c r="A630" s="5"/>
      <c r="B630" s="160"/>
      <c r="C630" s="5"/>
      <c r="D630" s="5"/>
      <c r="E630" s="5"/>
      <c r="F630" s="5"/>
      <c r="G630" s="5"/>
      <c r="H630" s="5"/>
      <c r="I630" s="66"/>
      <c r="J630" s="66"/>
      <c r="K630" s="66"/>
      <c r="L630" s="161"/>
      <c r="M630" s="66"/>
      <c r="N630" s="162"/>
      <c r="O630" s="5"/>
      <c r="P630" s="20"/>
      <c r="Q630" s="163"/>
      <c r="R630" s="163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160"/>
      <c r="BO630" s="5"/>
    </row>
    <row r="631" spans="1:67" ht="12.75">
      <c r="A631" s="5"/>
      <c r="B631" s="160"/>
      <c r="C631" s="5"/>
      <c r="D631" s="5"/>
      <c r="E631" s="5"/>
      <c r="F631" s="5"/>
      <c r="G631" s="5"/>
      <c r="H631" s="5"/>
      <c r="I631" s="66"/>
      <c r="J631" s="66"/>
      <c r="K631" s="66"/>
      <c r="L631" s="161"/>
      <c r="M631" s="66"/>
      <c r="N631" s="162"/>
      <c r="O631" s="5"/>
      <c r="P631" s="20"/>
      <c r="Q631" s="163"/>
      <c r="R631" s="163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160"/>
      <c r="BO631" s="5"/>
    </row>
    <row r="632" spans="1:67" ht="12.75">
      <c r="A632" s="5"/>
      <c r="B632" s="160"/>
      <c r="C632" s="5"/>
      <c r="D632" s="5"/>
      <c r="E632" s="5"/>
      <c r="F632" s="5"/>
      <c r="G632" s="5"/>
      <c r="H632" s="5"/>
      <c r="I632" s="66"/>
      <c r="J632" s="66"/>
      <c r="K632" s="66"/>
      <c r="L632" s="161"/>
      <c r="M632" s="66"/>
      <c r="N632" s="162"/>
      <c r="O632" s="5"/>
      <c r="P632" s="20"/>
      <c r="Q632" s="163"/>
      <c r="R632" s="163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160"/>
      <c r="BO632" s="5"/>
    </row>
    <row r="633" spans="1:67" ht="12.75">
      <c r="A633" s="5"/>
      <c r="B633" s="160"/>
      <c r="C633" s="5"/>
      <c r="D633" s="5"/>
      <c r="E633" s="5"/>
      <c r="F633" s="5"/>
      <c r="G633" s="5"/>
      <c r="H633" s="5"/>
      <c r="I633" s="66"/>
      <c r="J633" s="66"/>
      <c r="K633" s="66"/>
      <c r="L633" s="161"/>
      <c r="M633" s="66"/>
      <c r="N633" s="162"/>
      <c r="O633" s="5"/>
      <c r="P633" s="20"/>
      <c r="Q633" s="163"/>
      <c r="R633" s="163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160"/>
      <c r="BO633" s="5"/>
    </row>
    <row r="634" spans="1:67" ht="12.75">
      <c r="A634" s="5"/>
      <c r="B634" s="160"/>
      <c r="C634" s="5"/>
      <c r="D634" s="5"/>
      <c r="E634" s="5"/>
      <c r="F634" s="5"/>
      <c r="G634" s="5"/>
      <c r="H634" s="5"/>
      <c r="I634" s="66"/>
      <c r="J634" s="66"/>
      <c r="K634" s="66"/>
      <c r="L634" s="161"/>
      <c r="M634" s="66"/>
      <c r="N634" s="162"/>
      <c r="O634" s="5"/>
      <c r="P634" s="20"/>
      <c r="Q634" s="163"/>
      <c r="R634" s="163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160"/>
      <c r="BO634" s="5"/>
    </row>
    <row r="635" spans="1:67" ht="12.75">
      <c r="A635" s="5"/>
      <c r="B635" s="160"/>
      <c r="C635" s="5"/>
      <c r="D635" s="5"/>
      <c r="E635" s="5"/>
      <c r="F635" s="5"/>
      <c r="G635" s="5"/>
      <c r="H635" s="5"/>
      <c r="I635" s="66"/>
      <c r="J635" s="66"/>
      <c r="K635" s="66"/>
      <c r="L635" s="161"/>
      <c r="M635" s="66"/>
      <c r="N635" s="162"/>
      <c r="O635" s="5"/>
      <c r="P635" s="20"/>
      <c r="Q635" s="163"/>
      <c r="R635" s="163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160"/>
      <c r="BO635" s="5"/>
    </row>
    <row r="636" spans="1:67" ht="12.75">
      <c r="A636" s="5"/>
      <c r="B636" s="160"/>
      <c r="C636" s="5"/>
      <c r="D636" s="5"/>
      <c r="E636" s="5"/>
      <c r="F636" s="5"/>
      <c r="G636" s="5"/>
      <c r="H636" s="5"/>
      <c r="I636" s="66"/>
      <c r="J636" s="66"/>
      <c r="K636" s="66"/>
      <c r="L636" s="161"/>
      <c r="M636" s="66"/>
      <c r="N636" s="162"/>
      <c r="O636" s="5"/>
      <c r="P636" s="20"/>
      <c r="Q636" s="163"/>
      <c r="R636" s="163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160"/>
      <c r="BO636" s="5"/>
    </row>
    <row r="637" spans="1:67" ht="12.75">
      <c r="A637" s="5"/>
      <c r="B637" s="160"/>
      <c r="C637" s="5"/>
      <c r="D637" s="5"/>
      <c r="E637" s="5"/>
      <c r="F637" s="5"/>
      <c r="G637" s="5"/>
      <c r="H637" s="5"/>
      <c r="I637" s="66"/>
      <c r="J637" s="66"/>
      <c r="K637" s="66"/>
      <c r="L637" s="161"/>
      <c r="M637" s="66"/>
      <c r="N637" s="162"/>
      <c r="O637" s="5"/>
      <c r="P637" s="20"/>
      <c r="Q637" s="163"/>
      <c r="R637" s="163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160"/>
      <c r="BO637" s="5"/>
    </row>
    <row r="638" spans="1:67" ht="12.75">
      <c r="A638" s="5"/>
      <c r="B638" s="160"/>
      <c r="C638" s="5"/>
      <c r="D638" s="5"/>
      <c r="E638" s="5"/>
      <c r="F638" s="5"/>
      <c r="G638" s="5"/>
      <c r="H638" s="5"/>
      <c r="I638" s="66"/>
      <c r="J638" s="66"/>
      <c r="K638" s="66"/>
      <c r="L638" s="161"/>
      <c r="M638" s="66"/>
      <c r="N638" s="162"/>
      <c r="O638" s="5"/>
      <c r="P638" s="20"/>
      <c r="Q638" s="163"/>
      <c r="R638" s="163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160"/>
      <c r="BO638" s="5"/>
    </row>
    <row r="639" spans="1:67" ht="12.75">
      <c r="A639" s="5"/>
      <c r="B639" s="160"/>
      <c r="C639" s="5"/>
      <c r="D639" s="5"/>
      <c r="E639" s="5"/>
      <c r="F639" s="5"/>
      <c r="G639" s="5"/>
      <c r="H639" s="5"/>
      <c r="I639" s="66"/>
      <c r="J639" s="66"/>
      <c r="K639" s="66"/>
      <c r="L639" s="161"/>
      <c r="M639" s="66"/>
      <c r="N639" s="162"/>
      <c r="O639" s="5"/>
      <c r="P639" s="20"/>
      <c r="Q639" s="163"/>
      <c r="R639" s="163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160"/>
      <c r="BO639" s="5"/>
    </row>
    <row r="640" spans="1:67" ht="12.75">
      <c r="A640" s="5"/>
      <c r="B640" s="160"/>
      <c r="C640" s="5"/>
      <c r="D640" s="5"/>
      <c r="E640" s="5"/>
      <c r="F640" s="5"/>
      <c r="G640" s="5"/>
      <c r="H640" s="5"/>
      <c r="I640" s="66"/>
      <c r="J640" s="66"/>
      <c r="K640" s="66"/>
      <c r="L640" s="161"/>
      <c r="M640" s="66"/>
      <c r="N640" s="162"/>
      <c r="O640" s="5"/>
      <c r="P640" s="20"/>
      <c r="Q640" s="163"/>
      <c r="R640" s="163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160"/>
      <c r="BO640" s="5"/>
    </row>
    <row r="641" spans="1:67" ht="12.75">
      <c r="A641" s="5"/>
      <c r="B641" s="160"/>
      <c r="C641" s="5"/>
      <c r="D641" s="5"/>
      <c r="E641" s="5"/>
      <c r="F641" s="5"/>
      <c r="G641" s="5"/>
      <c r="H641" s="5"/>
      <c r="I641" s="66"/>
      <c r="J641" s="66"/>
      <c r="K641" s="66"/>
      <c r="L641" s="161"/>
      <c r="M641" s="66"/>
      <c r="N641" s="162"/>
      <c r="O641" s="5"/>
      <c r="P641" s="20"/>
      <c r="Q641" s="163"/>
      <c r="R641" s="163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160"/>
      <c r="BO641" s="5"/>
    </row>
    <row r="642" spans="1:67" ht="12.75">
      <c r="A642" s="5"/>
      <c r="B642" s="160"/>
      <c r="C642" s="5"/>
      <c r="D642" s="5"/>
      <c r="E642" s="5"/>
      <c r="F642" s="5"/>
      <c r="G642" s="5"/>
      <c r="H642" s="5"/>
      <c r="I642" s="66"/>
      <c r="J642" s="66"/>
      <c r="K642" s="66"/>
      <c r="L642" s="161"/>
      <c r="M642" s="66"/>
      <c r="N642" s="162"/>
      <c r="O642" s="5"/>
      <c r="P642" s="20"/>
      <c r="Q642" s="163"/>
      <c r="R642" s="163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160"/>
      <c r="BO642" s="5"/>
    </row>
    <row r="643" spans="1:67" ht="12.75">
      <c r="A643" s="5"/>
      <c r="B643" s="160"/>
      <c r="C643" s="5"/>
      <c r="D643" s="5"/>
      <c r="E643" s="5"/>
      <c r="F643" s="5"/>
      <c r="G643" s="5"/>
      <c r="H643" s="5"/>
      <c r="I643" s="66"/>
      <c r="J643" s="66"/>
      <c r="K643" s="66"/>
      <c r="L643" s="161"/>
      <c r="M643" s="66"/>
      <c r="N643" s="162"/>
      <c r="O643" s="5"/>
      <c r="P643" s="20"/>
      <c r="Q643" s="163"/>
      <c r="R643" s="163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160"/>
      <c r="BO643" s="5"/>
    </row>
    <row r="644" spans="1:67" ht="12.75">
      <c r="A644" s="5"/>
      <c r="B644" s="160"/>
      <c r="C644" s="5"/>
      <c r="D644" s="5"/>
      <c r="E644" s="5"/>
      <c r="F644" s="5"/>
      <c r="G644" s="5"/>
      <c r="H644" s="5"/>
      <c r="I644" s="66"/>
      <c r="J644" s="66"/>
      <c r="K644" s="66"/>
      <c r="L644" s="161"/>
      <c r="M644" s="66"/>
      <c r="N644" s="162"/>
      <c r="O644" s="5"/>
      <c r="P644" s="20"/>
      <c r="Q644" s="163"/>
      <c r="R644" s="163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160"/>
      <c r="BO644" s="5"/>
    </row>
    <row r="645" spans="1:67" ht="12.75">
      <c r="A645" s="5"/>
      <c r="B645" s="160"/>
      <c r="C645" s="5"/>
      <c r="D645" s="5"/>
      <c r="E645" s="5"/>
      <c r="F645" s="5"/>
      <c r="G645" s="5"/>
      <c r="H645" s="5"/>
      <c r="I645" s="66"/>
      <c r="J645" s="66"/>
      <c r="K645" s="66"/>
      <c r="L645" s="161"/>
      <c r="M645" s="66"/>
      <c r="N645" s="162"/>
      <c r="O645" s="5"/>
      <c r="P645" s="20"/>
      <c r="Q645" s="163"/>
      <c r="R645" s="163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160"/>
      <c r="BO645" s="5"/>
    </row>
    <row r="646" spans="1:67" ht="12.75">
      <c r="A646" s="5"/>
      <c r="B646" s="160"/>
      <c r="C646" s="5"/>
      <c r="D646" s="5"/>
      <c r="E646" s="5"/>
      <c r="F646" s="5"/>
      <c r="G646" s="5"/>
      <c r="H646" s="5"/>
      <c r="I646" s="66"/>
      <c r="J646" s="66"/>
      <c r="K646" s="66"/>
      <c r="L646" s="161"/>
      <c r="M646" s="66"/>
      <c r="N646" s="162"/>
      <c r="O646" s="5"/>
      <c r="P646" s="20"/>
      <c r="Q646" s="163"/>
      <c r="R646" s="163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160"/>
      <c r="BO646" s="5"/>
    </row>
    <row r="647" spans="1:67" ht="12.75">
      <c r="A647" s="5"/>
      <c r="B647" s="160"/>
      <c r="C647" s="5"/>
      <c r="D647" s="5"/>
      <c r="E647" s="5"/>
      <c r="F647" s="5"/>
      <c r="G647" s="5"/>
      <c r="H647" s="5"/>
      <c r="I647" s="66"/>
      <c r="J647" s="66"/>
      <c r="K647" s="66"/>
      <c r="L647" s="161"/>
      <c r="M647" s="66"/>
      <c r="N647" s="162"/>
      <c r="O647" s="5"/>
      <c r="P647" s="20"/>
      <c r="Q647" s="163"/>
      <c r="R647" s="163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160"/>
      <c r="BO647" s="5"/>
    </row>
    <row r="648" spans="1:67" ht="12.75">
      <c r="A648" s="5"/>
      <c r="B648" s="160"/>
      <c r="C648" s="5"/>
      <c r="D648" s="5"/>
      <c r="E648" s="5"/>
      <c r="F648" s="5"/>
      <c r="G648" s="5"/>
      <c r="H648" s="5"/>
      <c r="I648" s="66"/>
      <c r="J648" s="66"/>
      <c r="K648" s="66"/>
      <c r="L648" s="161"/>
      <c r="M648" s="66"/>
      <c r="N648" s="162"/>
      <c r="O648" s="5"/>
      <c r="P648" s="20"/>
      <c r="Q648" s="163"/>
      <c r="R648" s="163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160"/>
      <c r="BO648" s="5"/>
    </row>
    <row r="649" spans="1:67" ht="12.75">
      <c r="A649" s="5"/>
      <c r="B649" s="160"/>
      <c r="C649" s="5"/>
      <c r="D649" s="5"/>
      <c r="E649" s="5"/>
      <c r="F649" s="5"/>
      <c r="G649" s="5"/>
      <c r="H649" s="5"/>
      <c r="I649" s="66"/>
      <c r="J649" s="66"/>
      <c r="K649" s="66"/>
      <c r="L649" s="161"/>
      <c r="M649" s="66"/>
      <c r="N649" s="162"/>
      <c r="O649" s="5"/>
      <c r="P649" s="20"/>
      <c r="Q649" s="163"/>
      <c r="R649" s="163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160"/>
      <c r="BO649" s="5"/>
    </row>
    <row r="650" spans="1:67" ht="12.75">
      <c r="A650" s="5"/>
      <c r="B650" s="160"/>
      <c r="C650" s="5"/>
      <c r="D650" s="5"/>
      <c r="E650" s="5"/>
      <c r="F650" s="5"/>
      <c r="G650" s="5"/>
      <c r="H650" s="5"/>
      <c r="I650" s="66"/>
      <c r="J650" s="66"/>
      <c r="K650" s="66"/>
      <c r="L650" s="161"/>
      <c r="M650" s="66"/>
      <c r="N650" s="162"/>
      <c r="O650" s="5"/>
      <c r="P650" s="20"/>
      <c r="Q650" s="163"/>
      <c r="R650" s="163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160"/>
      <c r="BO650" s="5"/>
    </row>
    <row r="651" spans="1:67" ht="12.75">
      <c r="A651" s="5"/>
      <c r="B651" s="160"/>
      <c r="C651" s="5"/>
      <c r="D651" s="5"/>
      <c r="E651" s="5"/>
      <c r="F651" s="5"/>
      <c r="G651" s="5"/>
      <c r="H651" s="5"/>
      <c r="I651" s="66"/>
      <c r="J651" s="66"/>
      <c r="K651" s="66"/>
      <c r="L651" s="161"/>
      <c r="M651" s="66"/>
      <c r="N651" s="162"/>
      <c r="O651" s="5"/>
      <c r="P651" s="20"/>
      <c r="Q651" s="163"/>
      <c r="R651" s="163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160"/>
      <c r="BO651" s="5"/>
    </row>
    <row r="652" spans="1:67" ht="12.75">
      <c r="A652" s="5"/>
      <c r="B652" s="160"/>
      <c r="C652" s="5"/>
      <c r="D652" s="5"/>
      <c r="E652" s="5"/>
      <c r="F652" s="5"/>
      <c r="G652" s="5"/>
      <c r="H652" s="5"/>
      <c r="I652" s="66"/>
      <c r="J652" s="66"/>
      <c r="K652" s="66"/>
      <c r="L652" s="161"/>
      <c r="M652" s="66"/>
      <c r="N652" s="162"/>
      <c r="O652" s="5"/>
      <c r="P652" s="20"/>
      <c r="Q652" s="163"/>
      <c r="R652" s="163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160"/>
      <c r="BO652" s="5"/>
    </row>
    <row r="653" spans="1:67" ht="12.75">
      <c r="A653" s="5"/>
      <c r="B653" s="160"/>
      <c r="C653" s="5"/>
      <c r="D653" s="5"/>
      <c r="E653" s="5"/>
      <c r="F653" s="5"/>
      <c r="G653" s="5"/>
      <c r="H653" s="5"/>
      <c r="I653" s="66"/>
      <c r="J653" s="66"/>
      <c r="K653" s="66"/>
      <c r="L653" s="161"/>
      <c r="M653" s="66"/>
      <c r="N653" s="162"/>
      <c r="O653" s="5"/>
      <c r="P653" s="20"/>
      <c r="Q653" s="163"/>
      <c r="R653" s="163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160"/>
      <c r="BO653" s="5"/>
    </row>
    <row r="654" spans="1:67" ht="12.75">
      <c r="A654" s="5"/>
      <c r="B654" s="160"/>
      <c r="C654" s="5"/>
      <c r="D654" s="5"/>
      <c r="E654" s="5"/>
      <c r="F654" s="5"/>
      <c r="G654" s="5"/>
      <c r="H654" s="5"/>
      <c r="I654" s="66"/>
      <c r="J654" s="66"/>
      <c r="K654" s="66"/>
      <c r="L654" s="161"/>
      <c r="M654" s="66"/>
      <c r="N654" s="162"/>
      <c r="O654" s="5"/>
      <c r="P654" s="20"/>
      <c r="Q654" s="163"/>
      <c r="R654" s="163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160"/>
      <c r="BO654" s="5"/>
    </row>
    <row r="655" spans="1:67" ht="12.75">
      <c r="A655" s="5"/>
      <c r="B655" s="160"/>
      <c r="C655" s="5"/>
      <c r="D655" s="5"/>
      <c r="E655" s="5"/>
      <c r="F655" s="5"/>
      <c r="G655" s="5"/>
      <c r="H655" s="5"/>
      <c r="I655" s="66"/>
      <c r="J655" s="66"/>
      <c r="K655" s="66"/>
      <c r="L655" s="161"/>
      <c r="M655" s="66"/>
      <c r="N655" s="162"/>
      <c r="O655" s="5"/>
      <c r="P655" s="20"/>
      <c r="Q655" s="163"/>
      <c r="R655" s="163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160"/>
      <c r="BO655" s="5"/>
    </row>
    <row r="656" spans="1:67" ht="12.75">
      <c r="A656" s="5"/>
      <c r="B656" s="160"/>
      <c r="C656" s="5"/>
      <c r="D656" s="5"/>
      <c r="E656" s="5"/>
      <c r="F656" s="5"/>
      <c r="G656" s="5"/>
      <c r="H656" s="5"/>
      <c r="I656" s="66"/>
      <c r="J656" s="66"/>
      <c r="K656" s="66"/>
      <c r="L656" s="161"/>
      <c r="M656" s="66"/>
      <c r="N656" s="162"/>
      <c r="O656" s="5"/>
      <c r="P656" s="20"/>
      <c r="Q656" s="163"/>
      <c r="R656" s="163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160"/>
      <c r="BO656" s="5"/>
    </row>
    <row r="657" spans="1:67" ht="12.75">
      <c r="A657" s="5"/>
      <c r="B657" s="160"/>
      <c r="C657" s="5"/>
      <c r="D657" s="5"/>
      <c r="E657" s="5"/>
      <c r="F657" s="5"/>
      <c r="G657" s="5"/>
      <c r="H657" s="5"/>
      <c r="I657" s="66"/>
      <c r="J657" s="66"/>
      <c r="K657" s="66"/>
      <c r="L657" s="161"/>
      <c r="M657" s="66"/>
      <c r="N657" s="162"/>
      <c r="O657" s="5"/>
      <c r="P657" s="20"/>
      <c r="Q657" s="163"/>
      <c r="R657" s="163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160"/>
      <c r="BO657" s="5"/>
    </row>
    <row r="658" spans="1:67" ht="12.75">
      <c r="A658" s="5"/>
      <c r="B658" s="160"/>
      <c r="C658" s="5"/>
      <c r="D658" s="5"/>
      <c r="E658" s="5"/>
      <c r="F658" s="5"/>
      <c r="G658" s="5"/>
      <c r="H658" s="5"/>
      <c r="I658" s="66"/>
      <c r="J658" s="66"/>
      <c r="K658" s="66"/>
      <c r="L658" s="161"/>
      <c r="M658" s="66"/>
      <c r="N658" s="162"/>
      <c r="O658" s="5"/>
      <c r="P658" s="20"/>
      <c r="Q658" s="163"/>
      <c r="R658" s="163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160"/>
      <c r="BO658" s="5"/>
    </row>
    <row r="659" spans="1:67" ht="12.75">
      <c r="A659" s="5"/>
      <c r="B659" s="160"/>
      <c r="C659" s="5"/>
      <c r="D659" s="5"/>
      <c r="E659" s="5"/>
      <c r="F659" s="5"/>
      <c r="G659" s="5"/>
      <c r="H659" s="5"/>
      <c r="I659" s="66"/>
      <c r="J659" s="66"/>
      <c r="K659" s="66"/>
      <c r="L659" s="161"/>
      <c r="M659" s="66"/>
      <c r="N659" s="162"/>
      <c r="O659" s="5"/>
      <c r="P659" s="20"/>
      <c r="Q659" s="163"/>
      <c r="R659" s="163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160"/>
      <c r="BO659" s="5"/>
    </row>
    <row r="660" spans="1:67" ht="12.75">
      <c r="A660" s="5"/>
      <c r="B660" s="160"/>
      <c r="C660" s="5"/>
      <c r="D660" s="5"/>
      <c r="E660" s="5"/>
      <c r="F660" s="5"/>
      <c r="G660" s="5"/>
      <c r="H660" s="5"/>
      <c r="I660" s="66"/>
      <c r="J660" s="66"/>
      <c r="K660" s="66"/>
      <c r="L660" s="161"/>
      <c r="M660" s="66"/>
      <c r="N660" s="162"/>
      <c r="O660" s="5"/>
      <c r="P660" s="20"/>
      <c r="Q660" s="163"/>
      <c r="R660" s="163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160"/>
      <c r="BO660" s="5"/>
    </row>
    <row r="661" spans="1:67" ht="12.75">
      <c r="A661" s="5"/>
      <c r="B661" s="160"/>
      <c r="C661" s="5"/>
      <c r="D661" s="5"/>
      <c r="E661" s="5"/>
      <c r="F661" s="5"/>
      <c r="G661" s="5"/>
      <c r="H661" s="5"/>
      <c r="I661" s="66"/>
      <c r="J661" s="66"/>
      <c r="K661" s="66"/>
      <c r="L661" s="161"/>
      <c r="M661" s="66"/>
      <c r="N661" s="162"/>
      <c r="O661" s="5"/>
      <c r="P661" s="20"/>
      <c r="Q661" s="163"/>
      <c r="R661" s="163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160"/>
      <c r="BO661" s="5"/>
    </row>
    <row r="662" spans="1:67" ht="12.75">
      <c r="A662" s="5"/>
      <c r="B662" s="160"/>
      <c r="C662" s="5"/>
      <c r="D662" s="5"/>
      <c r="E662" s="5"/>
      <c r="F662" s="5"/>
      <c r="G662" s="5"/>
      <c r="H662" s="5"/>
      <c r="I662" s="66"/>
      <c r="J662" s="66"/>
      <c r="K662" s="66"/>
      <c r="L662" s="161"/>
      <c r="M662" s="66"/>
      <c r="N662" s="162"/>
      <c r="O662" s="5"/>
      <c r="P662" s="20"/>
      <c r="Q662" s="163"/>
      <c r="R662" s="163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160"/>
      <c r="BO662" s="5"/>
    </row>
    <row r="663" spans="1:67" ht="12.75">
      <c r="A663" s="5"/>
      <c r="B663" s="160"/>
      <c r="C663" s="5"/>
      <c r="D663" s="5"/>
      <c r="E663" s="5"/>
      <c r="F663" s="5"/>
      <c r="G663" s="5"/>
      <c r="H663" s="5"/>
      <c r="I663" s="66"/>
      <c r="J663" s="66"/>
      <c r="K663" s="66"/>
      <c r="L663" s="161"/>
      <c r="M663" s="66"/>
      <c r="N663" s="162"/>
      <c r="O663" s="5"/>
      <c r="P663" s="20"/>
      <c r="Q663" s="163"/>
      <c r="R663" s="163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160"/>
      <c r="BO663" s="5"/>
    </row>
    <row r="664" spans="1:67" ht="12.75">
      <c r="A664" s="5"/>
      <c r="B664" s="160"/>
      <c r="C664" s="5"/>
      <c r="D664" s="5"/>
      <c r="E664" s="5"/>
      <c r="F664" s="5"/>
      <c r="G664" s="5"/>
      <c r="H664" s="5"/>
      <c r="I664" s="66"/>
      <c r="J664" s="66"/>
      <c r="K664" s="66"/>
      <c r="L664" s="161"/>
      <c r="M664" s="66"/>
      <c r="N664" s="162"/>
      <c r="O664" s="5"/>
      <c r="P664" s="20"/>
      <c r="Q664" s="163"/>
      <c r="R664" s="163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160"/>
      <c r="BO664" s="5"/>
    </row>
    <row r="665" spans="1:67" ht="12.75">
      <c r="A665" s="5"/>
      <c r="B665" s="160"/>
      <c r="C665" s="5"/>
      <c r="D665" s="5"/>
      <c r="E665" s="5"/>
      <c r="F665" s="5"/>
      <c r="G665" s="5"/>
      <c r="H665" s="5"/>
      <c r="I665" s="66"/>
      <c r="J665" s="66"/>
      <c r="K665" s="66"/>
      <c r="L665" s="161"/>
      <c r="M665" s="66"/>
      <c r="N665" s="162"/>
      <c r="O665" s="5"/>
      <c r="P665" s="20"/>
      <c r="Q665" s="163"/>
      <c r="R665" s="163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160"/>
      <c r="BO665" s="5"/>
    </row>
    <row r="666" spans="1:67" ht="12.75">
      <c r="A666" s="5"/>
      <c r="B666" s="160"/>
      <c r="C666" s="5"/>
      <c r="D666" s="5"/>
      <c r="E666" s="5"/>
      <c r="F666" s="5"/>
      <c r="G666" s="5"/>
      <c r="H666" s="5"/>
      <c r="I666" s="66"/>
      <c r="J666" s="66"/>
      <c r="K666" s="66"/>
      <c r="L666" s="161"/>
      <c r="M666" s="66"/>
      <c r="N666" s="162"/>
      <c r="O666" s="5"/>
      <c r="P666" s="20"/>
      <c r="Q666" s="163"/>
      <c r="R666" s="163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160"/>
      <c r="BO666" s="5"/>
    </row>
    <row r="667" spans="1:67" ht="12.75">
      <c r="A667" s="5"/>
      <c r="B667" s="160"/>
      <c r="C667" s="5"/>
      <c r="D667" s="5"/>
      <c r="E667" s="5"/>
      <c r="F667" s="5"/>
      <c r="G667" s="5"/>
      <c r="H667" s="5"/>
      <c r="I667" s="66"/>
      <c r="J667" s="66"/>
      <c r="K667" s="66"/>
      <c r="L667" s="161"/>
      <c r="M667" s="66"/>
      <c r="N667" s="162"/>
      <c r="O667" s="5"/>
      <c r="P667" s="20"/>
      <c r="Q667" s="163"/>
      <c r="R667" s="163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160"/>
      <c r="BO667" s="5"/>
    </row>
    <row r="668" spans="1:67" ht="12.75">
      <c r="A668" s="5"/>
      <c r="B668" s="160"/>
      <c r="C668" s="5"/>
      <c r="D668" s="5"/>
      <c r="E668" s="5"/>
      <c r="F668" s="5"/>
      <c r="G668" s="5"/>
      <c r="H668" s="5"/>
      <c r="I668" s="66"/>
      <c r="J668" s="66"/>
      <c r="K668" s="66"/>
      <c r="L668" s="161"/>
      <c r="M668" s="66"/>
      <c r="N668" s="162"/>
      <c r="O668" s="5"/>
      <c r="P668" s="20"/>
      <c r="Q668" s="163"/>
      <c r="R668" s="163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160"/>
      <c r="BO668" s="5"/>
    </row>
    <row r="669" spans="1:67" ht="12.75">
      <c r="A669" s="5"/>
      <c r="B669" s="160"/>
      <c r="C669" s="5"/>
      <c r="D669" s="5"/>
      <c r="E669" s="5"/>
      <c r="F669" s="5"/>
      <c r="G669" s="5"/>
      <c r="H669" s="5"/>
      <c r="I669" s="66"/>
      <c r="J669" s="66"/>
      <c r="K669" s="66"/>
      <c r="L669" s="161"/>
      <c r="M669" s="66"/>
      <c r="N669" s="162"/>
      <c r="O669" s="5"/>
      <c r="P669" s="20"/>
      <c r="Q669" s="163"/>
      <c r="R669" s="163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160"/>
      <c r="BO669" s="5"/>
    </row>
    <row r="670" spans="1:67" ht="12.75">
      <c r="A670" s="5"/>
      <c r="B670" s="160"/>
      <c r="C670" s="5"/>
      <c r="D670" s="5"/>
      <c r="E670" s="5"/>
      <c r="F670" s="5"/>
      <c r="G670" s="5"/>
      <c r="H670" s="5"/>
      <c r="I670" s="66"/>
      <c r="J670" s="66"/>
      <c r="K670" s="66"/>
      <c r="L670" s="161"/>
      <c r="M670" s="66"/>
      <c r="N670" s="162"/>
      <c r="O670" s="5"/>
      <c r="P670" s="20"/>
      <c r="Q670" s="163"/>
      <c r="R670" s="163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160"/>
      <c r="BO670" s="5"/>
    </row>
    <row r="671" spans="1:67" ht="12.75">
      <c r="A671" s="5"/>
      <c r="B671" s="160"/>
      <c r="C671" s="5"/>
      <c r="D671" s="5"/>
      <c r="E671" s="5"/>
      <c r="F671" s="5"/>
      <c r="G671" s="5"/>
      <c r="H671" s="5"/>
      <c r="I671" s="66"/>
      <c r="J671" s="66"/>
      <c r="K671" s="66"/>
      <c r="L671" s="161"/>
      <c r="M671" s="66"/>
      <c r="N671" s="162"/>
      <c r="O671" s="5"/>
      <c r="P671" s="20"/>
      <c r="Q671" s="163"/>
      <c r="R671" s="163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160"/>
      <c r="BO671" s="5"/>
    </row>
    <row r="672" spans="1:67" ht="12.75">
      <c r="A672" s="5"/>
      <c r="B672" s="160"/>
      <c r="C672" s="5"/>
      <c r="D672" s="5"/>
      <c r="E672" s="5"/>
      <c r="F672" s="5"/>
      <c r="G672" s="5"/>
      <c r="H672" s="5"/>
      <c r="I672" s="66"/>
      <c r="J672" s="66"/>
      <c r="K672" s="66"/>
      <c r="L672" s="161"/>
      <c r="M672" s="66"/>
      <c r="N672" s="162"/>
      <c r="O672" s="5"/>
      <c r="P672" s="20"/>
      <c r="Q672" s="163"/>
      <c r="R672" s="163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160"/>
      <c r="BO672" s="5"/>
    </row>
    <row r="673" spans="1:67" ht="12.75">
      <c r="A673" s="5"/>
      <c r="B673" s="160"/>
      <c r="C673" s="5"/>
      <c r="D673" s="5"/>
      <c r="E673" s="5"/>
      <c r="F673" s="5"/>
      <c r="G673" s="5"/>
      <c r="H673" s="5"/>
      <c r="I673" s="66"/>
      <c r="J673" s="66"/>
      <c r="K673" s="66"/>
      <c r="L673" s="161"/>
      <c r="M673" s="66"/>
      <c r="N673" s="162"/>
      <c r="O673" s="5"/>
      <c r="P673" s="20"/>
      <c r="Q673" s="163"/>
      <c r="R673" s="163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160"/>
      <c r="BO673" s="5"/>
    </row>
    <row r="674" spans="1:67" ht="12.75">
      <c r="A674" s="5"/>
      <c r="B674" s="160"/>
      <c r="C674" s="5"/>
      <c r="D674" s="5"/>
      <c r="E674" s="5"/>
      <c r="F674" s="5"/>
      <c r="G674" s="5"/>
      <c r="H674" s="5"/>
      <c r="I674" s="66"/>
      <c r="J674" s="66"/>
      <c r="K674" s="66"/>
      <c r="L674" s="161"/>
      <c r="M674" s="66"/>
      <c r="N674" s="162"/>
      <c r="O674" s="5"/>
      <c r="P674" s="20"/>
      <c r="Q674" s="163"/>
      <c r="R674" s="163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160"/>
      <c r="BO674" s="5"/>
    </row>
    <row r="675" spans="1:67" ht="12.75">
      <c r="A675" s="5"/>
      <c r="B675" s="160"/>
      <c r="C675" s="5"/>
      <c r="D675" s="5"/>
      <c r="E675" s="5"/>
      <c r="F675" s="5"/>
      <c r="G675" s="5"/>
      <c r="H675" s="5"/>
      <c r="I675" s="66"/>
      <c r="J675" s="66"/>
      <c r="K675" s="66"/>
      <c r="L675" s="161"/>
      <c r="M675" s="66"/>
      <c r="N675" s="162"/>
      <c r="O675" s="5"/>
      <c r="P675" s="20"/>
      <c r="Q675" s="163"/>
      <c r="R675" s="163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160"/>
      <c r="BO675" s="5"/>
    </row>
    <row r="676" spans="1:67" ht="12.75">
      <c r="A676" s="5"/>
      <c r="B676" s="160"/>
      <c r="C676" s="5"/>
      <c r="D676" s="5"/>
      <c r="E676" s="5"/>
      <c r="F676" s="5"/>
      <c r="G676" s="5"/>
      <c r="H676" s="5"/>
      <c r="I676" s="66"/>
      <c r="J676" s="66"/>
      <c r="K676" s="66"/>
      <c r="L676" s="161"/>
      <c r="M676" s="66"/>
      <c r="N676" s="162"/>
      <c r="O676" s="5"/>
      <c r="P676" s="20"/>
      <c r="Q676" s="163"/>
      <c r="R676" s="163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160"/>
      <c r="BO676" s="5"/>
    </row>
    <row r="677" spans="1:67" ht="12.75">
      <c r="A677" s="5"/>
      <c r="B677" s="160"/>
      <c r="C677" s="5"/>
      <c r="D677" s="5"/>
      <c r="E677" s="5"/>
      <c r="F677" s="5"/>
      <c r="G677" s="5"/>
      <c r="H677" s="5"/>
      <c r="I677" s="66"/>
      <c r="J677" s="66"/>
      <c r="K677" s="66"/>
      <c r="L677" s="161"/>
      <c r="M677" s="66"/>
      <c r="N677" s="162"/>
      <c r="O677" s="5"/>
      <c r="P677" s="20"/>
      <c r="Q677" s="163"/>
      <c r="R677" s="163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160"/>
      <c r="BO677" s="5"/>
    </row>
    <row r="678" spans="1:67" ht="12.75">
      <c r="A678" s="5"/>
      <c r="B678" s="160"/>
      <c r="C678" s="5"/>
      <c r="D678" s="5"/>
      <c r="E678" s="5"/>
      <c r="F678" s="5"/>
      <c r="G678" s="5"/>
      <c r="H678" s="5"/>
      <c r="I678" s="66"/>
      <c r="J678" s="66"/>
      <c r="K678" s="66"/>
      <c r="L678" s="161"/>
      <c r="M678" s="66"/>
      <c r="N678" s="162"/>
      <c r="O678" s="5"/>
      <c r="P678" s="20"/>
      <c r="Q678" s="163"/>
      <c r="R678" s="163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160"/>
      <c r="BO678" s="5"/>
    </row>
    <row r="679" spans="1:67" ht="12.75">
      <c r="A679" s="5"/>
      <c r="B679" s="160"/>
      <c r="C679" s="5"/>
      <c r="D679" s="5"/>
      <c r="E679" s="5"/>
      <c r="F679" s="5"/>
      <c r="G679" s="5"/>
      <c r="H679" s="5"/>
      <c r="I679" s="66"/>
      <c r="J679" s="66"/>
      <c r="K679" s="66"/>
      <c r="L679" s="161"/>
      <c r="M679" s="66"/>
      <c r="N679" s="162"/>
      <c r="O679" s="5"/>
      <c r="P679" s="20"/>
      <c r="Q679" s="163"/>
      <c r="R679" s="163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160"/>
      <c r="BO679" s="5"/>
    </row>
    <row r="680" spans="1:67" ht="12.75">
      <c r="A680" s="5"/>
      <c r="B680" s="160"/>
      <c r="C680" s="5"/>
      <c r="D680" s="5"/>
      <c r="E680" s="5"/>
      <c r="F680" s="5"/>
      <c r="G680" s="5"/>
      <c r="H680" s="5"/>
      <c r="I680" s="66"/>
      <c r="J680" s="66"/>
      <c r="K680" s="66"/>
      <c r="L680" s="161"/>
      <c r="M680" s="66"/>
      <c r="N680" s="162"/>
      <c r="O680" s="5"/>
      <c r="P680" s="20"/>
      <c r="Q680" s="163"/>
      <c r="R680" s="163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160"/>
      <c r="BO680" s="5"/>
    </row>
    <row r="681" spans="1:67" ht="12.75">
      <c r="A681" s="5"/>
      <c r="B681" s="160"/>
      <c r="C681" s="5"/>
      <c r="D681" s="5"/>
      <c r="E681" s="5"/>
      <c r="F681" s="5"/>
      <c r="G681" s="5"/>
      <c r="H681" s="5"/>
      <c r="I681" s="66"/>
      <c r="J681" s="66"/>
      <c r="K681" s="66"/>
      <c r="L681" s="161"/>
      <c r="M681" s="66"/>
      <c r="N681" s="162"/>
      <c r="O681" s="5"/>
      <c r="P681" s="20"/>
      <c r="Q681" s="163"/>
      <c r="R681" s="163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160"/>
      <c r="BO681" s="5"/>
    </row>
    <row r="682" spans="1:67" ht="12.75">
      <c r="A682" s="5"/>
      <c r="B682" s="160"/>
      <c r="C682" s="5"/>
      <c r="D682" s="5"/>
      <c r="E682" s="5"/>
      <c r="F682" s="5"/>
      <c r="G682" s="5"/>
      <c r="H682" s="5"/>
      <c r="I682" s="66"/>
      <c r="J682" s="66"/>
      <c r="K682" s="66"/>
      <c r="L682" s="161"/>
      <c r="M682" s="66"/>
      <c r="N682" s="162"/>
      <c r="O682" s="5"/>
      <c r="P682" s="20"/>
      <c r="Q682" s="163"/>
      <c r="R682" s="163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160"/>
      <c r="BO682" s="5"/>
    </row>
    <row r="683" spans="1:67" ht="12.75">
      <c r="A683" s="5"/>
      <c r="B683" s="160"/>
      <c r="C683" s="5"/>
      <c r="D683" s="5"/>
      <c r="E683" s="5"/>
      <c r="F683" s="5"/>
      <c r="G683" s="5"/>
      <c r="H683" s="5"/>
      <c r="I683" s="66"/>
      <c r="J683" s="66"/>
      <c r="K683" s="66"/>
      <c r="L683" s="161"/>
      <c r="M683" s="66"/>
      <c r="N683" s="162"/>
      <c r="O683" s="5"/>
      <c r="P683" s="20"/>
      <c r="Q683" s="163"/>
      <c r="R683" s="163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160"/>
      <c r="BO683" s="5"/>
    </row>
    <row r="684" spans="1:67" ht="12.75">
      <c r="A684" s="5"/>
      <c r="B684" s="160"/>
      <c r="C684" s="5"/>
      <c r="D684" s="5"/>
      <c r="E684" s="5"/>
      <c r="F684" s="5"/>
      <c r="G684" s="5"/>
      <c r="H684" s="5"/>
      <c r="I684" s="66"/>
      <c r="J684" s="66"/>
      <c r="K684" s="66"/>
      <c r="L684" s="161"/>
      <c r="M684" s="66"/>
      <c r="N684" s="162"/>
      <c r="O684" s="5"/>
      <c r="P684" s="20"/>
      <c r="Q684" s="163"/>
      <c r="R684" s="163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160"/>
      <c r="BO684" s="5"/>
    </row>
    <row r="685" spans="1:67" ht="12.75">
      <c r="A685" s="5"/>
      <c r="B685" s="160"/>
      <c r="C685" s="5"/>
      <c r="D685" s="5"/>
      <c r="E685" s="5"/>
      <c r="F685" s="5"/>
      <c r="G685" s="5"/>
      <c r="H685" s="5"/>
      <c r="I685" s="66"/>
      <c r="J685" s="66"/>
      <c r="K685" s="66"/>
      <c r="L685" s="161"/>
      <c r="M685" s="66"/>
      <c r="N685" s="162"/>
      <c r="O685" s="5"/>
      <c r="P685" s="20"/>
      <c r="Q685" s="163"/>
      <c r="R685" s="163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160"/>
      <c r="BO685" s="5"/>
    </row>
    <row r="686" spans="1:67" ht="12.75">
      <c r="A686" s="5"/>
      <c r="B686" s="160"/>
      <c r="C686" s="5"/>
      <c r="D686" s="5"/>
      <c r="E686" s="5"/>
      <c r="F686" s="5"/>
      <c r="G686" s="5"/>
      <c r="H686" s="5"/>
      <c r="I686" s="66"/>
      <c r="J686" s="66"/>
      <c r="K686" s="66"/>
      <c r="L686" s="161"/>
      <c r="M686" s="66"/>
      <c r="N686" s="162"/>
      <c r="O686" s="5"/>
      <c r="P686" s="20"/>
      <c r="Q686" s="163"/>
      <c r="R686" s="163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160"/>
      <c r="BO686" s="5"/>
    </row>
    <row r="687" spans="1:67" ht="12.75">
      <c r="A687" s="5"/>
      <c r="B687" s="160"/>
      <c r="C687" s="5"/>
      <c r="D687" s="5"/>
      <c r="E687" s="5"/>
      <c r="F687" s="5"/>
      <c r="G687" s="5"/>
      <c r="H687" s="5"/>
      <c r="I687" s="66"/>
      <c r="J687" s="66"/>
      <c r="K687" s="66"/>
      <c r="L687" s="161"/>
      <c r="M687" s="66"/>
      <c r="N687" s="162"/>
      <c r="O687" s="5"/>
      <c r="P687" s="20"/>
      <c r="Q687" s="163"/>
      <c r="R687" s="163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160"/>
      <c r="BO687" s="5"/>
    </row>
    <row r="688" spans="1:67" ht="12.75">
      <c r="A688" s="5"/>
      <c r="B688" s="160"/>
      <c r="C688" s="5"/>
      <c r="D688" s="5"/>
      <c r="E688" s="5"/>
      <c r="F688" s="5"/>
      <c r="G688" s="5"/>
      <c r="H688" s="5"/>
      <c r="I688" s="66"/>
      <c r="J688" s="66"/>
      <c r="K688" s="66"/>
      <c r="L688" s="161"/>
      <c r="M688" s="66"/>
      <c r="N688" s="162"/>
      <c r="O688" s="5"/>
      <c r="P688" s="20"/>
      <c r="Q688" s="163"/>
      <c r="R688" s="163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160"/>
      <c r="BO688" s="5"/>
    </row>
    <row r="689" spans="1:67" ht="12.75">
      <c r="A689" s="5"/>
      <c r="B689" s="160"/>
      <c r="C689" s="5"/>
      <c r="D689" s="5"/>
      <c r="E689" s="5"/>
      <c r="F689" s="5"/>
      <c r="G689" s="5"/>
      <c r="H689" s="5"/>
      <c r="I689" s="66"/>
      <c r="J689" s="66"/>
      <c r="K689" s="66"/>
      <c r="L689" s="161"/>
      <c r="M689" s="66"/>
      <c r="N689" s="162"/>
      <c r="O689" s="5"/>
      <c r="P689" s="20"/>
      <c r="Q689" s="163"/>
      <c r="R689" s="163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160"/>
      <c r="BO689" s="5"/>
    </row>
    <row r="690" spans="1:67" ht="12.75">
      <c r="A690" s="5"/>
      <c r="B690" s="160"/>
      <c r="C690" s="5"/>
      <c r="D690" s="5"/>
      <c r="E690" s="5"/>
      <c r="F690" s="5"/>
      <c r="G690" s="5"/>
      <c r="H690" s="5"/>
      <c r="I690" s="66"/>
      <c r="J690" s="66"/>
      <c r="K690" s="66"/>
      <c r="L690" s="161"/>
      <c r="M690" s="66"/>
      <c r="N690" s="162"/>
      <c r="O690" s="5"/>
      <c r="P690" s="20"/>
      <c r="Q690" s="163"/>
      <c r="R690" s="163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160"/>
      <c r="BO690" s="5"/>
    </row>
    <row r="691" spans="1:67" ht="12.75">
      <c r="A691" s="5"/>
      <c r="B691" s="160"/>
      <c r="C691" s="5"/>
      <c r="D691" s="5"/>
      <c r="E691" s="5"/>
      <c r="F691" s="5"/>
      <c r="G691" s="5"/>
      <c r="H691" s="5"/>
      <c r="I691" s="66"/>
      <c r="J691" s="66"/>
      <c r="K691" s="66"/>
      <c r="L691" s="161"/>
      <c r="M691" s="66"/>
      <c r="N691" s="162"/>
      <c r="O691" s="5"/>
      <c r="P691" s="20"/>
      <c r="Q691" s="163"/>
      <c r="R691" s="163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160"/>
      <c r="BO691" s="5"/>
    </row>
    <row r="692" spans="1:67" ht="12.75">
      <c r="A692" s="5"/>
      <c r="B692" s="160"/>
      <c r="C692" s="5"/>
      <c r="D692" s="5"/>
      <c r="E692" s="5"/>
      <c r="F692" s="5"/>
      <c r="G692" s="5"/>
      <c r="H692" s="5"/>
      <c r="I692" s="66"/>
      <c r="J692" s="66"/>
      <c r="K692" s="66"/>
      <c r="L692" s="161"/>
      <c r="M692" s="66"/>
      <c r="N692" s="162"/>
      <c r="O692" s="5"/>
      <c r="P692" s="20"/>
      <c r="Q692" s="163"/>
      <c r="R692" s="163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160"/>
      <c r="BO692" s="5"/>
    </row>
    <row r="693" spans="1:67" ht="12.75">
      <c r="A693" s="5"/>
      <c r="B693" s="160"/>
      <c r="C693" s="5"/>
      <c r="D693" s="5"/>
      <c r="E693" s="5"/>
      <c r="F693" s="5"/>
      <c r="G693" s="5"/>
      <c r="H693" s="5"/>
      <c r="I693" s="66"/>
      <c r="J693" s="66"/>
      <c r="K693" s="66"/>
      <c r="L693" s="161"/>
      <c r="M693" s="66"/>
      <c r="N693" s="162"/>
      <c r="O693" s="5"/>
      <c r="P693" s="20"/>
      <c r="Q693" s="163"/>
      <c r="R693" s="163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160"/>
      <c r="BO693" s="5"/>
    </row>
    <row r="694" spans="1:67" ht="12.75">
      <c r="A694" s="5"/>
      <c r="B694" s="160"/>
      <c r="C694" s="5"/>
      <c r="D694" s="5"/>
      <c r="E694" s="5"/>
      <c r="F694" s="5"/>
      <c r="G694" s="5"/>
      <c r="H694" s="5"/>
      <c r="I694" s="66"/>
      <c r="J694" s="66"/>
      <c r="K694" s="66"/>
      <c r="L694" s="161"/>
      <c r="M694" s="66"/>
      <c r="N694" s="162"/>
      <c r="O694" s="5"/>
      <c r="P694" s="20"/>
      <c r="Q694" s="163"/>
      <c r="R694" s="163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160"/>
      <c r="BO694" s="5"/>
    </row>
    <row r="695" spans="1:67" ht="12.75">
      <c r="A695" s="5"/>
      <c r="B695" s="160"/>
      <c r="C695" s="5"/>
      <c r="D695" s="5"/>
      <c r="E695" s="5"/>
      <c r="F695" s="5"/>
      <c r="G695" s="5"/>
      <c r="H695" s="5"/>
      <c r="I695" s="66"/>
      <c r="J695" s="66"/>
      <c r="K695" s="66"/>
      <c r="L695" s="161"/>
      <c r="M695" s="66"/>
      <c r="N695" s="162"/>
      <c r="O695" s="5"/>
      <c r="P695" s="20"/>
      <c r="Q695" s="163"/>
      <c r="R695" s="163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160"/>
      <c r="BO695" s="5"/>
    </row>
    <row r="696" spans="1:67" ht="12.75">
      <c r="A696" s="5"/>
      <c r="B696" s="160"/>
      <c r="C696" s="5"/>
      <c r="D696" s="5"/>
      <c r="E696" s="5"/>
      <c r="F696" s="5"/>
      <c r="G696" s="5"/>
      <c r="H696" s="5"/>
      <c r="I696" s="66"/>
      <c r="J696" s="66"/>
      <c r="K696" s="66"/>
      <c r="L696" s="161"/>
      <c r="M696" s="66"/>
      <c r="N696" s="162"/>
      <c r="O696" s="5"/>
      <c r="P696" s="20"/>
      <c r="Q696" s="163"/>
      <c r="R696" s="163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160"/>
      <c r="BO696" s="5"/>
    </row>
    <row r="697" spans="1:67" ht="12.75">
      <c r="A697" s="5"/>
      <c r="B697" s="160"/>
      <c r="C697" s="5"/>
      <c r="D697" s="5"/>
      <c r="E697" s="5"/>
      <c r="F697" s="5"/>
      <c r="G697" s="5"/>
      <c r="H697" s="5"/>
      <c r="I697" s="66"/>
      <c r="J697" s="66"/>
      <c r="K697" s="66"/>
      <c r="L697" s="161"/>
      <c r="M697" s="66"/>
      <c r="N697" s="162"/>
      <c r="O697" s="5"/>
      <c r="P697" s="20"/>
      <c r="Q697" s="163"/>
      <c r="R697" s="163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160"/>
      <c r="BO697" s="5"/>
    </row>
    <row r="698" spans="1:67" ht="12.75">
      <c r="A698" s="5"/>
      <c r="B698" s="160"/>
      <c r="C698" s="5"/>
      <c r="D698" s="5"/>
      <c r="E698" s="5"/>
      <c r="F698" s="5"/>
      <c r="G698" s="5"/>
      <c r="H698" s="5"/>
      <c r="I698" s="66"/>
      <c r="J698" s="66"/>
      <c r="K698" s="66"/>
      <c r="L698" s="161"/>
      <c r="M698" s="66"/>
      <c r="N698" s="162"/>
      <c r="O698" s="5"/>
      <c r="P698" s="20"/>
      <c r="Q698" s="163"/>
      <c r="R698" s="163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160"/>
      <c r="BO698" s="5"/>
    </row>
    <row r="699" spans="1:67" ht="12.75">
      <c r="A699" s="5"/>
      <c r="B699" s="160"/>
      <c r="C699" s="5"/>
      <c r="D699" s="5"/>
      <c r="E699" s="5"/>
      <c r="F699" s="5"/>
      <c r="G699" s="5"/>
      <c r="H699" s="5"/>
      <c r="I699" s="66"/>
      <c r="J699" s="66"/>
      <c r="K699" s="66"/>
      <c r="L699" s="161"/>
      <c r="M699" s="66"/>
      <c r="N699" s="162"/>
      <c r="O699" s="5"/>
      <c r="P699" s="20"/>
      <c r="Q699" s="163"/>
      <c r="R699" s="163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160"/>
      <c r="BO699" s="5"/>
    </row>
    <row r="700" spans="1:67" ht="12.75">
      <c r="A700" s="5"/>
      <c r="B700" s="160"/>
      <c r="C700" s="5"/>
      <c r="D700" s="5"/>
      <c r="E700" s="5"/>
      <c r="F700" s="5"/>
      <c r="G700" s="5"/>
      <c r="H700" s="5"/>
      <c r="I700" s="66"/>
      <c r="J700" s="66"/>
      <c r="K700" s="66"/>
      <c r="L700" s="161"/>
      <c r="M700" s="66"/>
      <c r="N700" s="162"/>
      <c r="O700" s="5"/>
      <c r="P700" s="20"/>
      <c r="Q700" s="163"/>
      <c r="R700" s="163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160"/>
      <c r="BO700" s="5"/>
    </row>
    <row r="701" spans="1:67" ht="12.75">
      <c r="A701" s="5"/>
      <c r="B701" s="160"/>
      <c r="C701" s="5"/>
      <c r="D701" s="5"/>
      <c r="E701" s="5"/>
      <c r="F701" s="5"/>
      <c r="G701" s="5"/>
      <c r="H701" s="5"/>
      <c r="I701" s="66"/>
      <c r="J701" s="66"/>
      <c r="K701" s="66"/>
      <c r="L701" s="161"/>
      <c r="M701" s="66"/>
      <c r="N701" s="162"/>
      <c r="O701" s="5"/>
      <c r="P701" s="20"/>
      <c r="Q701" s="163"/>
      <c r="R701" s="163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160"/>
      <c r="BO701" s="5"/>
    </row>
    <row r="702" spans="1:67" ht="12.75">
      <c r="A702" s="5"/>
      <c r="B702" s="160"/>
      <c r="C702" s="5"/>
      <c r="D702" s="5"/>
      <c r="E702" s="5"/>
      <c r="F702" s="5"/>
      <c r="G702" s="5"/>
      <c r="H702" s="5"/>
      <c r="I702" s="66"/>
      <c r="J702" s="66"/>
      <c r="K702" s="66"/>
      <c r="L702" s="161"/>
      <c r="M702" s="66"/>
      <c r="N702" s="162"/>
      <c r="O702" s="5"/>
      <c r="P702" s="20"/>
      <c r="Q702" s="163"/>
      <c r="R702" s="163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160"/>
      <c r="BO702" s="5"/>
    </row>
    <row r="703" spans="1:67" ht="12.75">
      <c r="A703" s="5"/>
      <c r="B703" s="160"/>
      <c r="C703" s="5"/>
      <c r="D703" s="5"/>
      <c r="E703" s="5"/>
      <c r="F703" s="5"/>
      <c r="G703" s="5"/>
      <c r="H703" s="5"/>
      <c r="I703" s="66"/>
      <c r="J703" s="66"/>
      <c r="K703" s="66"/>
      <c r="L703" s="161"/>
      <c r="M703" s="66"/>
      <c r="N703" s="162"/>
      <c r="O703" s="5"/>
      <c r="P703" s="20"/>
      <c r="Q703" s="163"/>
      <c r="R703" s="163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160"/>
      <c r="BO703" s="5"/>
    </row>
    <row r="704" spans="1:67" ht="12.75">
      <c r="A704" s="5"/>
      <c r="B704" s="160"/>
      <c r="C704" s="5"/>
      <c r="D704" s="5"/>
      <c r="E704" s="5"/>
      <c r="F704" s="5"/>
      <c r="G704" s="5"/>
      <c r="H704" s="5"/>
      <c r="I704" s="66"/>
      <c r="J704" s="66"/>
      <c r="K704" s="66"/>
      <c r="L704" s="161"/>
      <c r="M704" s="66"/>
      <c r="N704" s="162"/>
      <c r="O704" s="5"/>
      <c r="P704" s="20"/>
      <c r="Q704" s="163"/>
      <c r="R704" s="163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160"/>
      <c r="BO704" s="5"/>
    </row>
    <row r="705" spans="1:67" ht="12.75">
      <c r="A705" s="5"/>
      <c r="B705" s="160"/>
      <c r="C705" s="5"/>
      <c r="D705" s="5"/>
      <c r="E705" s="5"/>
      <c r="F705" s="5"/>
      <c r="G705" s="5"/>
      <c r="H705" s="5"/>
      <c r="I705" s="66"/>
      <c r="J705" s="66"/>
      <c r="K705" s="66"/>
      <c r="L705" s="161"/>
      <c r="M705" s="66"/>
      <c r="N705" s="162"/>
      <c r="O705" s="5"/>
      <c r="P705" s="20"/>
      <c r="Q705" s="163"/>
      <c r="R705" s="163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160"/>
      <c r="BO705" s="5"/>
    </row>
    <row r="706" spans="1:67" ht="12.75">
      <c r="A706" s="5"/>
      <c r="B706" s="160"/>
      <c r="C706" s="5"/>
      <c r="D706" s="5"/>
      <c r="E706" s="5"/>
      <c r="F706" s="5"/>
      <c r="G706" s="5"/>
      <c r="H706" s="5"/>
      <c r="I706" s="66"/>
      <c r="J706" s="66"/>
      <c r="K706" s="66"/>
      <c r="L706" s="161"/>
      <c r="M706" s="66"/>
      <c r="N706" s="162"/>
      <c r="O706" s="5"/>
      <c r="P706" s="20"/>
      <c r="Q706" s="163"/>
      <c r="R706" s="163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160"/>
      <c r="BO706" s="5"/>
    </row>
    <row r="707" spans="1:67" ht="12.75">
      <c r="A707" s="5"/>
      <c r="B707" s="160"/>
      <c r="C707" s="5"/>
      <c r="D707" s="5"/>
      <c r="E707" s="5"/>
      <c r="F707" s="5"/>
      <c r="G707" s="5"/>
      <c r="H707" s="5"/>
      <c r="I707" s="66"/>
      <c r="J707" s="66"/>
      <c r="K707" s="66"/>
      <c r="L707" s="161"/>
      <c r="M707" s="66"/>
      <c r="N707" s="162"/>
      <c r="O707" s="5"/>
      <c r="P707" s="20"/>
      <c r="Q707" s="163"/>
      <c r="R707" s="163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160"/>
      <c r="BO707" s="5"/>
    </row>
    <row r="708" spans="1:67" ht="12.75">
      <c r="A708" s="5"/>
      <c r="B708" s="160"/>
      <c r="C708" s="5"/>
      <c r="D708" s="5"/>
      <c r="E708" s="5"/>
      <c r="F708" s="5"/>
      <c r="G708" s="5"/>
      <c r="H708" s="5"/>
      <c r="I708" s="66"/>
      <c r="J708" s="66"/>
      <c r="K708" s="66"/>
      <c r="L708" s="161"/>
      <c r="M708" s="66"/>
      <c r="N708" s="162"/>
      <c r="O708" s="5"/>
      <c r="P708" s="20"/>
      <c r="Q708" s="163"/>
      <c r="R708" s="163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160"/>
      <c r="BO708" s="5"/>
    </row>
    <row r="709" spans="1:67" ht="12.75">
      <c r="A709" s="5"/>
      <c r="B709" s="160"/>
      <c r="C709" s="5"/>
      <c r="D709" s="5"/>
      <c r="E709" s="5"/>
      <c r="F709" s="5"/>
      <c r="G709" s="5"/>
      <c r="H709" s="5"/>
      <c r="I709" s="66"/>
      <c r="J709" s="66"/>
      <c r="K709" s="66"/>
      <c r="L709" s="161"/>
      <c r="M709" s="66"/>
      <c r="N709" s="162"/>
      <c r="O709" s="5"/>
      <c r="P709" s="20"/>
      <c r="Q709" s="163"/>
      <c r="R709" s="163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160"/>
      <c r="BO709" s="5"/>
    </row>
    <row r="710" spans="1:67" ht="12.75">
      <c r="A710" s="5"/>
      <c r="B710" s="160"/>
      <c r="C710" s="5"/>
      <c r="D710" s="5"/>
      <c r="E710" s="5"/>
      <c r="F710" s="5"/>
      <c r="G710" s="5"/>
      <c r="H710" s="5"/>
      <c r="I710" s="66"/>
      <c r="J710" s="66"/>
      <c r="K710" s="66"/>
      <c r="L710" s="161"/>
      <c r="M710" s="66"/>
      <c r="N710" s="162"/>
      <c r="O710" s="5"/>
      <c r="P710" s="20"/>
      <c r="Q710" s="163"/>
      <c r="R710" s="163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160"/>
      <c r="BO710" s="5"/>
    </row>
    <row r="711" spans="1:67" ht="12.75">
      <c r="A711" s="5"/>
      <c r="B711" s="160"/>
      <c r="C711" s="5"/>
      <c r="D711" s="5"/>
      <c r="E711" s="5"/>
      <c r="F711" s="5"/>
      <c r="G711" s="5"/>
      <c r="H711" s="5"/>
      <c r="I711" s="66"/>
      <c r="J711" s="66"/>
      <c r="K711" s="66"/>
      <c r="L711" s="161"/>
      <c r="M711" s="66"/>
      <c r="N711" s="162"/>
      <c r="O711" s="5"/>
      <c r="P711" s="20"/>
      <c r="Q711" s="163"/>
      <c r="R711" s="163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160"/>
      <c r="BO711" s="5"/>
    </row>
    <row r="712" spans="1:67" ht="12.75">
      <c r="A712" s="5"/>
      <c r="B712" s="160"/>
      <c r="C712" s="5"/>
      <c r="D712" s="5"/>
      <c r="E712" s="5"/>
      <c r="F712" s="5"/>
      <c r="G712" s="5"/>
      <c r="H712" s="5"/>
      <c r="I712" s="66"/>
      <c r="J712" s="66"/>
      <c r="K712" s="66"/>
      <c r="L712" s="161"/>
      <c r="M712" s="66"/>
      <c r="N712" s="162"/>
      <c r="O712" s="5"/>
      <c r="P712" s="20"/>
      <c r="Q712" s="163"/>
      <c r="R712" s="163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160"/>
      <c r="BO712" s="5"/>
    </row>
    <row r="713" spans="1:67" ht="12.75">
      <c r="A713" s="5"/>
      <c r="B713" s="160"/>
      <c r="C713" s="5"/>
      <c r="D713" s="5"/>
      <c r="E713" s="5"/>
      <c r="F713" s="5"/>
      <c r="G713" s="5"/>
      <c r="H713" s="5"/>
      <c r="I713" s="66"/>
      <c r="J713" s="66"/>
      <c r="K713" s="66"/>
      <c r="L713" s="161"/>
      <c r="M713" s="66"/>
      <c r="N713" s="162"/>
      <c r="O713" s="5"/>
      <c r="P713" s="20"/>
      <c r="Q713" s="163"/>
      <c r="R713" s="163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160"/>
      <c r="BO713" s="5"/>
    </row>
    <row r="714" spans="1:67" ht="12.75">
      <c r="A714" s="5"/>
      <c r="B714" s="160"/>
      <c r="C714" s="5"/>
      <c r="D714" s="5"/>
      <c r="E714" s="5"/>
      <c r="F714" s="5"/>
      <c r="G714" s="5"/>
      <c r="H714" s="5"/>
      <c r="I714" s="66"/>
      <c r="J714" s="66"/>
      <c r="K714" s="66"/>
      <c r="L714" s="161"/>
      <c r="M714" s="66"/>
      <c r="N714" s="162"/>
      <c r="O714" s="5"/>
      <c r="P714" s="20"/>
      <c r="Q714" s="163"/>
      <c r="R714" s="163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160"/>
      <c r="BO714" s="5"/>
    </row>
    <row r="715" spans="1:67" ht="12.75">
      <c r="A715" s="5"/>
      <c r="B715" s="160"/>
      <c r="C715" s="5"/>
      <c r="D715" s="5"/>
      <c r="E715" s="5"/>
      <c r="F715" s="5"/>
      <c r="G715" s="5"/>
      <c r="H715" s="5"/>
      <c r="I715" s="66"/>
      <c r="J715" s="66"/>
      <c r="K715" s="66"/>
      <c r="L715" s="161"/>
      <c r="M715" s="66"/>
      <c r="N715" s="162"/>
      <c r="O715" s="5"/>
      <c r="P715" s="20"/>
      <c r="Q715" s="163"/>
      <c r="R715" s="163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160"/>
      <c r="BO715" s="5"/>
    </row>
    <row r="716" spans="1:67" ht="12.75">
      <c r="A716" s="5"/>
      <c r="B716" s="160"/>
      <c r="C716" s="5"/>
      <c r="D716" s="5"/>
      <c r="E716" s="5"/>
      <c r="F716" s="5"/>
      <c r="G716" s="5"/>
      <c r="H716" s="5"/>
      <c r="I716" s="66"/>
      <c r="J716" s="66"/>
      <c r="K716" s="66"/>
      <c r="L716" s="161"/>
      <c r="M716" s="66"/>
      <c r="N716" s="162"/>
      <c r="O716" s="5"/>
      <c r="P716" s="20"/>
      <c r="Q716" s="163"/>
      <c r="R716" s="163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160"/>
      <c r="BO716" s="5"/>
    </row>
    <row r="717" spans="1:67" ht="12.75">
      <c r="A717" s="5"/>
      <c r="B717" s="160"/>
      <c r="C717" s="5"/>
      <c r="D717" s="5"/>
      <c r="E717" s="5"/>
      <c r="F717" s="5"/>
      <c r="G717" s="5"/>
      <c r="H717" s="5"/>
      <c r="I717" s="66"/>
      <c r="J717" s="66"/>
      <c r="K717" s="66"/>
      <c r="L717" s="161"/>
      <c r="M717" s="66"/>
      <c r="N717" s="162"/>
      <c r="O717" s="5"/>
      <c r="P717" s="20"/>
      <c r="Q717" s="163"/>
      <c r="R717" s="163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160"/>
      <c r="BO717" s="5"/>
    </row>
    <row r="718" spans="1:67" ht="12.75">
      <c r="A718" s="5"/>
      <c r="B718" s="160"/>
      <c r="C718" s="5"/>
      <c r="D718" s="5"/>
      <c r="E718" s="5"/>
      <c r="F718" s="5"/>
      <c r="G718" s="5"/>
      <c r="H718" s="5"/>
      <c r="I718" s="66"/>
      <c r="J718" s="66"/>
      <c r="K718" s="66"/>
      <c r="L718" s="161"/>
      <c r="M718" s="66"/>
      <c r="N718" s="162"/>
      <c r="O718" s="5"/>
      <c r="P718" s="20"/>
      <c r="Q718" s="163"/>
      <c r="R718" s="163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160"/>
      <c r="BO718" s="5"/>
    </row>
    <row r="719" spans="1:67" ht="12.75">
      <c r="A719" s="5"/>
      <c r="B719" s="160"/>
      <c r="C719" s="5"/>
      <c r="D719" s="5"/>
      <c r="E719" s="5"/>
      <c r="F719" s="5"/>
      <c r="G719" s="5"/>
      <c r="H719" s="5"/>
      <c r="I719" s="66"/>
      <c r="J719" s="66"/>
      <c r="K719" s="66"/>
      <c r="L719" s="161"/>
      <c r="M719" s="66"/>
      <c r="N719" s="162"/>
      <c r="O719" s="5"/>
      <c r="P719" s="20"/>
      <c r="Q719" s="163"/>
      <c r="R719" s="163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160"/>
      <c r="BO719" s="5"/>
    </row>
    <row r="720" spans="1:67" ht="12.75">
      <c r="A720" s="5"/>
      <c r="B720" s="160"/>
      <c r="C720" s="5"/>
      <c r="D720" s="5"/>
      <c r="E720" s="5"/>
      <c r="F720" s="5"/>
      <c r="G720" s="5"/>
      <c r="H720" s="5"/>
      <c r="I720" s="66"/>
      <c r="J720" s="66"/>
      <c r="K720" s="66"/>
      <c r="L720" s="161"/>
      <c r="M720" s="66"/>
      <c r="N720" s="162"/>
      <c r="O720" s="5"/>
      <c r="P720" s="20"/>
      <c r="Q720" s="163"/>
      <c r="R720" s="163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160"/>
      <c r="BO720" s="5"/>
    </row>
    <row r="721" spans="1:67" ht="12.75">
      <c r="A721" s="5"/>
      <c r="B721" s="160"/>
      <c r="C721" s="5"/>
      <c r="D721" s="5"/>
      <c r="E721" s="5"/>
      <c r="F721" s="5"/>
      <c r="G721" s="5"/>
      <c r="H721" s="5"/>
      <c r="I721" s="66"/>
      <c r="J721" s="66"/>
      <c r="K721" s="66"/>
      <c r="L721" s="161"/>
      <c r="M721" s="66"/>
      <c r="N721" s="162"/>
      <c r="O721" s="5"/>
      <c r="P721" s="20"/>
      <c r="Q721" s="163"/>
      <c r="R721" s="163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160"/>
      <c r="BO721" s="5"/>
    </row>
    <row r="722" spans="1:67" ht="12.75">
      <c r="A722" s="5"/>
      <c r="B722" s="160"/>
      <c r="C722" s="5"/>
      <c r="D722" s="5"/>
      <c r="E722" s="5"/>
      <c r="F722" s="5"/>
      <c r="G722" s="5"/>
      <c r="H722" s="5"/>
      <c r="I722" s="66"/>
      <c r="J722" s="66"/>
      <c r="K722" s="66"/>
      <c r="L722" s="161"/>
      <c r="M722" s="66"/>
      <c r="N722" s="162"/>
      <c r="O722" s="5"/>
      <c r="P722" s="20"/>
      <c r="Q722" s="163"/>
      <c r="R722" s="163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160"/>
      <c r="BO722" s="5"/>
    </row>
    <row r="723" spans="1:67" ht="12.75">
      <c r="A723" s="5"/>
      <c r="B723" s="160"/>
      <c r="C723" s="5"/>
      <c r="D723" s="5"/>
      <c r="E723" s="5"/>
      <c r="F723" s="5"/>
      <c r="G723" s="5"/>
      <c r="H723" s="5"/>
      <c r="I723" s="66"/>
      <c r="J723" s="66"/>
      <c r="K723" s="66"/>
      <c r="L723" s="161"/>
      <c r="M723" s="66"/>
      <c r="N723" s="162"/>
      <c r="O723" s="5"/>
      <c r="P723" s="20"/>
      <c r="Q723" s="163"/>
      <c r="R723" s="163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160"/>
      <c r="BO723" s="5"/>
    </row>
    <row r="724" spans="1:67" ht="12.75">
      <c r="A724" s="5"/>
      <c r="B724" s="160"/>
      <c r="C724" s="5"/>
      <c r="D724" s="5"/>
      <c r="E724" s="5"/>
      <c r="F724" s="5"/>
      <c r="G724" s="5"/>
      <c r="H724" s="5"/>
      <c r="I724" s="66"/>
      <c r="J724" s="66"/>
      <c r="K724" s="66"/>
      <c r="L724" s="161"/>
      <c r="M724" s="66"/>
      <c r="N724" s="162"/>
      <c r="O724" s="5"/>
      <c r="P724" s="20"/>
      <c r="Q724" s="163"/>
      <c r="R724" s="163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160"/>
      <c r="BO724" s="5"/>
    </row>
    <row r="725" spans="1:67" ht="12.75">
      <c r="A725" s="5"/>
      <c r="B725" s="160"/>
      <c r="C725" s="5"/>
      <c r="D725" s="5"/>
      <c r="E725" s="5"/>
      <c r="F725" s="5"/>
      <c r="G725" s="5"/>
      <c r="H725" s="5"/>
      <c r="I725" s="66"/>
      <c r="J725" s="66"/>
      <c r="K725" s="66"/>
      <c r="L725" s="161"/>
      <c r="M725" s="66"/>
      <c r="N725" s="162"/>
      <c r="O725" s="5"/>
      <c r="P725" s="20"/>
      <c r="Q725" s="163"/>
      <c r="R725" s="163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160"/>
      <c r="BO725" s="5"/>
    </row>
    <row r="726" spans="1:67" ht="12.75">
      <c r="A726" s="5"/>
      <c r="B726" s="160"/>
      <c r="C726" s="5"/>
      <c r="D726" s="5"/>
      <c r="E726" s="5"/>
      <c r="F726" s="5"/>
      <c r="G726" s="5"/>
      <c r="H726" s="5"/>
      <c r="I726" s="66"/>
      <c r="J726" s="66"/>
      <c r="K726" s="66"/>
      <c r="L726" s="161"/>
      <c r="M726" s="66"/>
      <c r="N726" s="162"/>
      <c r="O726" s="5"/>
      <c r="P726" s="20"/>
      <c r="Q726" s="163"/>
      <c r="R726" s="163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160"/>
      <c r="BO726" s="5"/>
    </row>
    <row r="727" spans="1:67" ht="12.75">
      <c r="A727" s="5"/>
      <c r="B727" s="160"/>
      <c r="C727" s="5"/>
      <c r="D727" s="5"/>
      <c r="E727" s="5"/>
      <c r="F727" s="5"/>
      <c r="G727" s="5"/>
      <c r="H727" s="5"/>
      <c r="I727" s="66"/>
      <c r="J727" s="66"/>
      <c r="K727" s="66"/>
      <c r="L727" s="161"/>
      <c r="M727" s="66"/>
      <c r="N727" s="162"/>
      <c r="O727" s="5"/>
      <c r="P727" s="20"/>
      <c r="Q727" s="163"/>
      <c r="R727" s="163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160"/>
      <c r="BO727" s="5"/>
    </row>
    <row r="728" spans="1:67" ht="12.75">
      <c r="A728" s="5"/>
      <c r="B728" s="160"/>
      <c r="C728" s="5"/>
      <c r="D728" s="5"/>
      <c r="E728" s="5"/>
      <c r="F728" s="5"/>
      <c r="G728" s="5"/>
      <c r="H728" s="5"/>
      <c r="I728" s="66"/>
      <c r="J728" s="66"/>
      <c r="K728" s="66"/>
      <c r="L728" s="161"/>
      <c r="M728" s="66"/>
      <c r="N728" s="162"/>
      <c r="O728" s="5"/>
      <c r="P728" s="20"/>
      <c r="Q728" s="163"/>
      <c r="R728" s="163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160"/>
      <c r="BO728" s="5"/>
    </row>
    <row r="729" spans="1:67" ht="12.75">
      <c r="A729" s="5"/>
      <c r="B729" s="160"/>
      <c r="C729" s="5"/>
      <c r="D729" s="5"/>
      <c r="E729" s="5"/>
      <c r="F729" s="5"/>
      <c r="G729" s="5"/>
      <c r="H729" s="5"/>
      <c r="I729" s="66"/>
      <c r="J729" s="66"/>
      <c r="K729" s="66"/>
      <c r="L729" s="161"/>
      <c r="M729" s="66"/>
      <c r="N729" s="162"/>
      <c r="O729" s="5"/>
      <c r="P729" s="20"/>
      <c r="Q729" s="163"/>
      <c r="R729" s="163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160"/>
      <c r="BO729" s="5"/>
    </row>
    <row r="730" spans="1:67" ht="12.75">
      <c r="A730" s="5"/>
      <c r="B730" s="160"/>
      <c r="C730" s="5"/>
      <c r="D730" s="5"/>
      <c r="E730" s="5"/>
      <c r="F730" s="5"/>
      <c r="G730" s="5"/>
      <c r="H730" s="5"/>
      <c r="I730" s="66"/>
      <c r="J730" s="66"/>
      <c r="K730" s="66"/>
      <c r="L730" s="161"/>
      <c r="M730" s="66"/>
      <c r="N730" s="162"/>
      <c r="O730" s="5"/>
      <c r="P730" s="20"/>
      <c r="Q730" s="163"/>
      <c r="R730" s="163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160"/>
      <c r="BO730" s="5"/>
    </row>
    <row r="731" spans="1:67" ht="12.75">
      <c r="A731" s="5"/>
      <c r="B731" s="160"/>
      <c r="C731" s="5"/>
      <c r="D731" s="5"/>
      <c r="E731" s="5"/>
      <c r="F731" s="5"/>
      <c r="G731" s="5"/>
      <c r="H731" s="5"/>
      <c r="I731" s="66"/>
      <c r="J731" s="66"/>
      <c r="K731" s="66"/>
      <c r="L731" s="161"/>
      <c r="M731" s="66"/>
      <c r="N731" s="162"/>
      <c r="O731" s="5"/>
      <c r="P731" s="20"/>
      <c r="Q731" s="163"/>
      <c r="R731" s="163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160"/>
      <c r="BO731" s="5"/>
    </row>
    <row r="732" spans="1:67" ht="12.75">
      <c r="A732" s="5"/>
      <c r="B732" s="160"/>
      <c r="C732" s="5"/>
      <c r="D732" s="5"/>
      <c r="E732" s="5"/>
      <c r="F732" s="5"/>
      <c r="G732" s="5"/>
      <c r="H732" s="5"/>
      <c r="I732" s="66"/>
      <c r="J732" s="66"/>
      <c r="K732" s="66"/>
      <c r="L732" s="161"/>
      <c r="M732" s="66"/>
      <c r="N732" s="162"/>
      <c r="O732" s="5"/>
      <c r="P732" s="20"/>
      <c r="Q732" s="163"/>
      <c r="R732" s="163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160"/>
      <c r="BO732" s="5"/>
    </row>
    <row r="733" spans="1:67" ht="12.75">
      <c r="A733" s="5"/>
      <c r="B733" s="160"/>
      <c r="C733" s="5"/>
      <c r="D733" s="5"/>
      <c r="E733" s="5"/>
      <c r="F733" s="5"/>
      <c r="G733" s="5"/>
      <c r="H733" s="5"/>
      <c r="I733" s="66"/>
      <c r="J733" s="66"/>
      <c r="K733" s="66"/>
      <c r="L733" s="161"/>
      <c r="M733" s="66"/>
      <c r="N733" s="162"/>
      <c r="O733" s="5"/>
      <c r="P733" s="20"/>
      <c r="Q733" s="163"/>
      <c r="R733" s="163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160"/>
      <c r="BO733" s="5"/>
    </row>
    <row r="734" spans="1:67" ht="12.75">
      <c r="A734" s="5"/>
      <c r="B734" s="160"/>
      <c r="C734" s="5"/>
      <c r="D734" s="5"/>
      <c r="E734" s="5"/>
      <c r="F734" s="5"/>
      <c r="G734" s="5"/>
      <c r="H734" s="5"/>
      <c r="I734" s="66"/>
      <c r="J734" s="66"/>
      <c r="K734" s="66"/>
      <c r="L734" s="161"/>
      <c r="M734" s="66"/>
      <c r="N734" s="162"/>
      <c r="O734" s="5"/>
      <c r="P734" s="20"/>
      <c r="Q734" s="163"/>
      <c r="R734" s="163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160"/>
      <c r="BO734" s="5"/>
    </row>
    <row r="735" spans="1:67" ht="12.75">
      <c r="A735" s="5"/>
      <c r="B735" s="160"/>
      <c r="C735" s="5"/>
      <c r="D735" s="5"/>
      <c r="E735" s="5"/>
      <c r="F735" s="5"/>
      <c r="G735" s="5"/>
      <c r="H735" s="5"/>
      <c r="I735" s="66"/>
      <c r="J735" s="66"/>
      <c r="K735" s="66"/>
      <c r="L735" s="161"/>
      <c r="M735" s="66"/>
      <c r="N735" s="162"/>
      <c r="O735" s="5"/>
      <c r="P735" s="20"/>
      <c r="Q735" s="163"/>
      <c r="R735" s="163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160"/>
      <c r="BO735" s="5"/>
    </row>
    <row r="736" spans="1:67" ht="12.75">
      <c r="A736" s="5"/>
      <c r="B736" s="160"/>
      <c r="C736" s="5"/>
      <c r="D736" s="5"/>
      <c r="E736" s="5"/>
      <c r="F736" s="5"/>
      <c r="G736" s="5"/>
      <c r="H736" s="5"/>
      <c r="I736" s="66"/>
      <c r="J736" s="66"/>
      <c r="K736" s="66"/>
      <c r="L736" s="161"/>
      <c r="M736" s="66"/>
      <c r="N736" s="162"/>
      <c r="O736" s="5"/>
      <c r="P736" s="20"/>
      <c r="Q736" s="163"/>
      <c r="R736" s="163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160"/>
      <c r="BO736" s="5"/>
    </row>
    <row r="737" spans="1:67" ht="12.75">
      <c r="A737" s="5"/>
      <c r="B737" s="160"/>
      <c r="C737" s="5"/>
      <c r="D737" s="5"/>
      <c r="E737" s="5"/>
      <c r="F737" s="5"/>
      <c r="G737" s="5"/>
      <c r="H737" s="5"/>
      <c r="I737" s="66"/>
      <c r="J737" s="66"/>
      <c r="K737" s="66"/>
      <c r="L737" s="161"/>
      <c r="M737" s="66"/>
      <c r="N737" s="162"/>
      <c r="O737" s="5"/>
      <c r="P737" s="20"/>
      <c r="Q737" s="163"/>
      <c r="R737" s="163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160"/>
      <c r="BO737" s="5"/>
    </row>
    <row r="738" spans="1:67" ht="12.75">
      <c r="A738" s="5"/>
      <c r="B738" s="160"/>
      <c r="C738" s="5"/>
      <c r="D738" s="5"/>
      <c r="E738" s="5"/>
      <c r="F738" s="5"/>
      <c r="G738" s="5"/>
      <c r="H738" s="5"/>
      <c r="I738" s="66"/>
      <c r="J738" s="66"/>
      <c r="K738" s="66"/>
      <c r="L738" s="161"/>
      <c r="M738" s="66"/>
      <c r="N738" s="162"/>
      <c r="O738" s="5"/>
      <c r="P738" s="20"/>
      <c r="Q738" s="163"/>
      <c r="R738" s="163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160"/>
      <c r="BO738" s="5"/>
    </row>
    <row r="739" spans="1:67" ht="12.75">
      <c r="A739" s="5"/>
      <c r="B739" s="160"/>
      <c r="C739" s="5"/>
      <c r="D739" s="5"/>
      <c r="E739" s="5"/>
      <c r="F739" s="5"/>
      <c r="G739" s="5"/>
      <c r="H739" s="5"/>
      <c r="I739" s="66"/>
      <c r="J739" s="66"/>
      <c r="K739" s="66"/>
      <c r="L739" s="161"/>
      <c r="M739" s="66"/>
      <c r="N739" s="162"/>
      <c r="O739" s="5"/>
      <c r="P739" s="20"/>
      <c r="Q739" s="163"/>
      <c r="R739" s="163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160"/>
      <c r="BO739" s="5"/>
    </row>
    <row r="740" spans="1:67" ht="12.75">
      <c r="A740" s="5"/>
      <c r="B740" s="160"/>
      <c r="C740" s="5"/>
      <c r="D740" s="5"/>
      <c r="E740" s="5"/>
      <c r="F740" s="5"/>
      <c r="G740" s="5"/>
      <c r="H740" s="5"/>
      <c r="I740" s="66"/>
      <c r="J740" s="66"/>
      <c r="K740" s="66"/>
      <c r="L740" s="161"/>
      <c r="M740" s="66"/>
      <c r="N740" s="162"/>
      <c r="O740" s="5"/>
      <c r="P740" s="20"/>
      <c r="Q740" s="163"/>
      <c r="R740" s="163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160"/>
      <c r="BO740" s="5"/>
    </row>
    <row r="741" spans="1:67" ht="12.75">
      <c r="A741" s="5"/>
      <c r="B741" s="160"/>
      <c r="C741" s="5"/>
      <c r="D741" s="5"/>
      <c r="E741" s="5"/>
      <c r="F741" s="5"/>
      <c r="G741" s="5"/>
      <c r="H741" s="5"/>
      <c r="I741" s="66"/>
      <c r="J741" s="66"/>
      <c r="K741" s="66"/>
      <c r="L741" s="161"/>
      <c r="M741" s="66"/>
      <c r="N741" s="162"/>
      <c r="O741" s="5"/>
      <c r="P741" s="20"/>
      <c r="Q741" s="163"/>
      <c r="R741" s="163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160"/>
      <c r="BO741" s="5"/>
    </row>
    <row r="742" spans="1:67" ht="12.75">
      <c r="A742" s="5"/>
      <c r="B742" s="160"/>
      <c r="C742" s="5"/>
      <c r="D742" s="5"/>
      <c r="E742" s="5"/>
      <c r="F742" s="5"/>
      <c r="G742" s="5"/>
      <c r="H742" s="5"/>
      <c r="I742" s="66"/>
      <c r="J742" s="66"/>
      <c r="K742" s="66"/>
      <c r="L742" s="161"/>
      <c r="M742" s="66"/>
      <c r="N742" s="162"/>
      <c r="O742" s="5"/>
      <c r="P742" s="20"/>
      <c r="Q742" s="163"/>
      <c r="R742" s="163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160"/>
      <c r="BO742" s="5"/>
    </row>
    <row r="743" spans="1:67" ht="12.75">
      <c r="A743" s="5"/>
      <c r="B743" s="160"/>
      <c r="C743" s="5"/>
      <c r="D743" s="5"/>
      <c r="E743" s="5"/>
      <c r="F743" s="5"/>
      <c r="G743" s="5"/>
      <c r="H743" s="5"/>
      <c r="I743" s="66"/>
      <c r="J743" s="66"/>
      <c r="K743" s="66"/>
      <c r="L743" s="161"/>
      <c r="M743" s="66"/>
      <c r="N743" s="162"/>
      <c r="O743" s="5"/>
      <c r="P743" s="20"/>
      <c r="Q743" s="163"/>
      <c r="R743" s="163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160"/>
      <c r="BO743" s="5"/>
    </row>
    <row r="744" spans="1:67" ht="12.75">
      <c r="A744" s="5"/>
      <c r="B744" s="160"/>
      <c r="C744" s="5"/>
      <c r="D744" s="5"/>
      <c r="E744" s="5"/>
      <c r="F744" s="5"/>
      <c r="G744" s="5"/>
      <c r="H744" s="5"/>
      <c r="I744" s="66"/>
      <c r="J744" s="66"/>
      <c r="K744" s="66"/>
      <c r="L744" s="161"/>
      <c r="M744" s="66"/>
      <c r="N744" s="162"/>
      <c r="O744" s="5"/>
      <c r="P744" s="20"/>
      <c r="Q744" s="163"/>
      <c r="R744" s="163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160"/>
      <c r="BO744" s="5"/>
    </row>
    <row r="745" spans="1:67" ht="12.75">
      <c r="A745" s="5"/>
      <c r="B745" s="160"/>
      <c r="C745" s="5"/>
      <c r="D745" s="5"/>
      <c r="E745" s="5"/>
      <c r="F745" s="5"/>
      <c r="G745" s="5"/>
      <c r="H745" s="5"/>
      <c r="I745" s="66"/>
      <c r="J745" s="66"/>
      <c r="K745" s="66"/>
      <c r="L745" s="161"/>
      <c r="M745" s="66"/>
      <c r="N745" s="162"/>
      <c r="O745" s="5"/>
      <c r="P745" s="20"/>
      <c r="Q745" s="163"/>
      <c r="R745" s="163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160"/>
      <c r="BO745" s="5"/>
    </row>
    <row r="746" spans="1:67" ht="12.75">
      <c r="A746" s="5"/>
      <c r="B746" s="160"/>
      <c r="C746" s="5"/>
      <c r="D746" s="5"/>
      <c r="E746" s="5"/>
      <c r="F746" s="5"/>
      <c r="G746" s="5"/>
      <c r="H746" s="5"/>
      <c r="I746" s="66"/>
      <c r="J746" s="66"/>
      <c r="K746" s="66"/>
      <c r="L746" s="161"/>
      <c r="M746" s="66"/>
      <c r="N746" s="162"/>
      <c r="O746" s="5"/>
      <c r="P746" s="20"/>
      <c r="Q746" s="163"/>
      <c r="R746" s="163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160"/>
      <c r="BO746" s="5"/>
    </row>
    <row r="747" spans="1:67" ht="12.75">
      <c r="A747" s="5"/>
      <c r="B747" s="160"/>
      <c r="C747" s="5"/>
      <c r="D747" s="5"/>
      <c r="E747" s="5"/>
      <c r="F747" s="5"/>
      <c r="G747" s="5"/>
      <c r="H747" s="5"/>
      <c r="I747" s="66"/>
      <c r="J747" s="66"/>
      <c r="K747" s="66"/>
      <c r="L747" s="161"/>
      <c r="M747" s="66"/>
      <c r="N747" s="162"/>
      <c r="O747" s="5"/>
      <c r="P747" s="20"/>
      <c r="Q747" s="163"/>
      <c r="R747" s="163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160"/>
      <c r="BO747" s="5"/>
    </row>
    <row r="748" spans="1:67" ht="12.75">
      <c r="A748" s="5"/>
      <c r="B748" s="160"/>
      <c r="C748" s="5"/>
      <c r="D748" s="5"/>
      <c r="E748" s="5"/>
      <c r="F748" s="5"/>
      <c r="G748" s="5"/>
      <c r="H748" s="5"/>
      <c r="I748" s="66"/>
      <c r="J748" s="66"/>
      <c r="K748" s="66"/>
      <c r="L748" s="161"/>
      <c r="M748" s="66"/>
      <c r="N748" s="162"/>
      <c r="O748" s="5"/>
      <c r="P748" s="20"/>
      <c r="Q748" s="163"/>
      <c r="R748" s="163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160"/>
      <c r="BO748" s="5"/>
    </row>
    <row r="749" spans="1:67" ht="12.75">
      <c r="A749" s="5"/>
      <c r="B749" s="160"/>
      <c r="C749" s="5"/>
      <c r="D749" s="5"/>
      <c r="E749" s="5"/>
      <c r="F749" s="5"/>
      <c r="G749" s="5"/>
      <c r="H749" s="5"/>
      <c r="I749" s="66"/>
      <c r="J749" s="66"/>
      <c r="K749" s="66"/>
      <c r="L749" s="161"/>
      <c r="M749" s="66"/>
      <c r="N749" s="162"/>
      <c r="O749" s="5"/>
      <c r="P749" s="20"/>
      <c r="Q749" s="163"/>
      <c r="R749" s="163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160"/>
      <c r="BO749" s="5"/>
    </row>
    <row r="750" spans="1:67" ht="12.75">
      <c r="A750" s="5"/>
      <c r="B750" s="160"/>
      <c r="C750" s="5"/>
      <c r="D750" s="5"/>
      <c r="E750" s="5"/>
      <c r="F750" s="5"/>
      <c r="G750" s="5"/>
      <c r="H750" s="5"/>
      <c r="I750" s="66"/>
      <c r="J750" s="66"/>
      <c r="K750" s="66"/>
      <c r="L750" s="161"/>
      <c r="M750" s="66"/>
      <c r="N750" s="162"/>
      <c r="O750" s="5"/>
      <c r="P750" s="20"/>
      <c r="Q750" s="163"/>
      <c r="R750" s="163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160"/>
      <c r="BO750" s="5"/>
    </row>
    <row r="751" spans="1:67" ht="12.75">
      <c r="A751" s="5"/>
      <c r="B751" s="160"/>
      <c r="C751" s="5"/>
      <c r="D751" s="5"/>
      <c r="E751" s="5"/>
      <c r="F751" s="5"/>
      <c r="G751" s="5"/>
      <c r="H751" s="5"/>
      <c r="I751" s="66"/>
      <c r="J751" s="66"/>
      <c r="K751" s="66"/>
      <c r="L751" s="161"/>
      <c r="M751" s="66"/>
      <c r="N751" s="162"/>
      <c r="O751" s="5"/>
      <c r="P751" s="20"/>
      <c r="Q751" s="163"/>
      <c r="R751" s="163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160"/>
      <c r="BO751" s="5"/>
    </row>
    <row r="752" spans="1:67" ht="12.75">
      <c r="A752" s="5"/>
      <c r="B752" s="160"/>
      <c r="C752" s="5"/>
      <c r="D752" s="5"/>
      <c r="E752" s="5"/>
      <c r="F752" s="5"/>
      <c r="G752" s="5"/>
      <c r="H752" s="5"/>
      <c r="I752" s="66"/>
      <c r="J752" s="66"/>
      <c r="K752" s="66"/>
      <c r="L752" s="161"/>
      <c r="M752" s="66"/>
      <c r="N752" s="162"/>
      <c r="O752" s="5"/>
      <c r="P752" s="20"/>
      <c r="Q752" s="163"/>
      <c r="R752" s="163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160"/>
      <c r="BO752" s="5"/>
    </row>
    <row r="753" spans="1:67" ht="12.75">
      <c r="A753" s="5"/>
      <c r="B753" s="160"/>
      <c r="C753" s="5"/>
      <c r="D753" s="5"/>
      <c r="E753" s="5"/>
      <c r="F753" s="5"/>
      <c r="G753" s="5"/>
      <c r="H753" s="5"/>
      <c r="I753" s="66"/>
      <c r="J753" s="66"/>
      <c r="K753" s="66"/>
      <c r="L753" s="161"/>
      <c r="M753" s="66"/>
      <c r="N753" s="162"/>
      <c r="O753" s="5"/>
      <c r="P753" s="20"/>
      <c r="Q753" s="163"/>
      <c r="R753" s="163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160"/>
      <c r="BO753" s="5"/>
    </row>
    <row r="754" spans="1:67" ht="12.75">
      <c r="A754" s="5"/>
      <c r="B754" s="160"/>
      <c r="C754" s="5"/>
      <c r="D754" s="5"/>
      <c r="E754" s="5"/>
      <c r="F754" s="5"/>
      <c r="G754" s="5"/>
      <c r="H754" s="5"/>
      <c r="I754" s="66"/>
      <c r="J754" s="66"/>
      <c r="K754" s="66"/>
      <c r="L754" s="161"/>
      <c r="M754" s="66"/>
      <c r="N754" s="162"/>
      <c r="O754" s="5"/>
      <c r="P754" s="20"/>
      <c r="Q754" s="163"/>
      <c r="R754" s="163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160"/>
      <c r="BO754" s="5"/>
    </row>
    <row r="755" spans="1:67" ht="12.75">
      <c r="A755" s="5"/>
      <c r="B755" s="160"/>
      <c r="C755" s="5"/>
      <c r="D755" s="5"/>
      <c r="E755" s="5"/>
      <c r="F755" s="5"/>
      <c r="G755" s="5"/>
      <c r="H755" s="5"/>
      <c r="I755" s="66"/>
      <c r="J755" s="66"/>
      <c r="K755" s="66"/>
      <c r="L755" s="161"/>
      <c r="M755" s="66"/>
      <c r="N755" s="162"/>
      <c r="O755" s="5"/>
      <c r="P755" s="20"/>
      <c r="Q755" s="163"/>
      <c r="R755" s="163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160"/>
      <c r="BO755" s="5"/>
    </row>
    <row r="756" spans="1:67" ht="12.75">
      <c r="A756" s="5"/>
      <c r="B756" s="160"/>
      <c r="C756" s="5"/>
      <c r="D756" s="5"/>
      <c r="E756" s="5"/>
      <c r="F756" s="5"/>
      <c r="G756" s="5"/>
      <c r="H756" s="5"/>
      <c r="I756" s="66"/>
      <c r="J756" s="66"/>
      <c r="K756" s="66"/>
      <c r="L756" s="161"/>
      <c r="M756" s="66"/>
      <c r="N756" s="162"/>
      <c r="O756" s="5"/>
      <c r="P756" s="20"/>
      <c r="Q756" s="163"/>
      <c r="R756" s="163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160"/>
      <c r="BO756" s="5"/>
    </row>
    <row r="757" spans="1:67" ht="12.75">
      <c r="A757" s="5"/>
      <c r="B757" s="160"/>
      <c r="C757" s="5"/>
      <c r="D757" s="5"/>
      <c r="E757" s="5"/>
      <c r="F757" s="5"/>
      <c r="G757" s="5"/>
      <c r="H757" s="5"/>
      <c r="I757" s="66"/>
      <c r="J757" s="66"/>
      <c r="K757" s="66"/>
      <c r="L757" s="161"/>
      <c r="M757" s="66"/>
      <c r="N757" s="162"/>
      <c r="O757" s="5"/>
      <c r="P757" s="20"/>
      <c r="Q757" s="163"/>
      <c r="R757" s="163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160"/>
      <c r="BO757" s="5"/>
    </row>
    <row r="758" spans="1:67" ht="12.75">
      <c r="A758" s="5"/>
      <c r="B758" s="160"/>
      <c r="C758" s="5"/>
      <c r="D758" s="5"/>
      <c r="E758" s="5"/>
      <c r="F758" s="5"/>
      <c r="G758" s="5"/>
      <c r="H758" s="5"/>
      <c r="I758" s="66"/>
      <c r="J758" s="66"/>
      <c r="K758" s="66"/>
      <c r="L758" s="161"/>
      <c r="M758" s="66"/>
      <c r="N758" s="162"/>
      <c r="O758" s="5"/>
      <c r="P758" s="20"/>
      <c r="Q758" s="163"/>
      <c r="R758" s="163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160"/>
      <c r="BO758" s="5"/>
    </row>
    <row r="759" spans="1:67" ht="12.75">
      <c r="A759" s="5"/>
      <c r="B759" s="160"/>
      <c r="C759" s="5"/>
      <c r="D759" s="5"/>
      <c r="E759" s="5"/>
      <c r="F759" s="5"/>
      <c r="G759" s="5"/>
      <c r="H759" s="5"/>
      <c r="I759" s="66"/>
      <c r="J759" s="66"/>
      <c r="K759" s="66"/>
      <c r="L759" s="161"/>
      <c r="M759" s="66"/>
      <c r="N759" s="162"/>
      <c r="O759" s="5"/>
      <c r="P759" s="20"/>
      <c r="Q759" s="163"/>
      <c r="R759" s="163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160"/>
      <c r="BO759" s="5"/>
    </row>
    <row r="760" spans="1:67" ht="12.75">
      <c r="A760" s="5"/>
      <c r="B760" s="160"/>
      <c r="C760" s="5"/>
      <c r="D760" s="5"/>
      <c r="E760" s="5"/>
      <c r="F760" s="5"/>
      <c r="G760" s="5"/>
      <c r="H760" s="5"/>
      <c r="I760" s="66"/>
      <c r="J760" s="66"/>
      <c r="K760" s="66"/>
      <c r="L760" s="161"/>
      <c r="M760" s="66"/>
      <c r="N760" s="162"/>
      <c r="O760" s="5"/>
      <c r="P760" s="20"/>
      <c r="Q760" s="163"/>
      <c r="R760" s="163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160"/>
      <c r="BO760" s="5"/>
    </row>
    <row r="761" spans="1:67" ht="12.75">
      <c r="A761" s="5"/>
      <c r="B761" s="160"/>
      <c r="C761" s="5"/>
      <c r="D761" s="5"/>
      <c r="E761" s="5"/>
      <c r="F761" s="5"/>
      <c r="G761" s="5"/>
      <c r="H761" s="5"/>
      <c r="I761" s="66"/>
      <c r="J761" s="66"/>
      <c r="K761" s="66"/>
      <c r="L761" s="161"/>
      <c r="M761" s="66"/>
      <c r="N761" s="162"/>
      <c r="O761" s="5"/>
      <c r="P761" s="20"/>
      <c r="Q761" s="163"/>
      <c r="R761" s="163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160"/>
      <c r="BO761" s="5"/>
    </row>
    <row r="762" spans="1:67" ht="12.75">
      <c r="A762" s="5"/>
      <c r="B762" s="160"/>
      <c r="C762" s="5"/>
      <c r="D762" s="5"/>
      <c r="E762" s="5"/>
      <c r="F762" s="5"/>
      <c r="G762" s="5"/>
      <c r="H762" s="5"/>
      <c r="I762" s="66"/>
      <c r="J762" s="66"/>
      <c r="K762" s="66"/>
      <c r="L762" s="161"/>
      <c r="M762" s="66"/>
      <c r="N762" s="162"/>
      <c r="O762" s="5"/>
      <c r="P762" s="20"/>
      <c r="Q762" s="163"/>
      <c r="R762" s="163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160"/>
      <c r="BO762" s="5"/>
    </row>
    <row r="763" spans="1:67" ht="12.75">
      <c r="A763" s="5"/>
      <c r="B763" s="160"/>
      <c r="C763" s="5"/>
      <c r="D763" s="5"/>
      <c r="E763" s="5"/>
      <c r="F763" s="5"/>
      <c r="G763" s="5"/>
      <c r="H763" s="5"/>
      <c r="I763" s="66"/>
      <c r="J763" s="66"/>
      <c r="K763" s="66"/>
      <c r="L763" s="161"/>
      <c r="M763" s="66"/>
      <c r="N763" s="162"/>
      <c r="O763" s="5"/>
      <c r="P763" s="20"/>
      <c r="Q763" s="163"/>
      <c r="R763" s="163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160"/>
      <c r="BO763" s="5"/>
    </row>
    <row r="764" spans="1:67" ht="12.75">
      <c r="A764" s="5"/>
      <c r="B764" s="160"/>
      <c r="C764" s="5"/>
      <c r="D764" s="5"/>
      <c r="E764" s="5"/>
      <c r="F764" s="5"/>
      <c r="G764" s="5"/>
      <c r="H764" s="5"/>
      <c r="I764" s="66"/>
      <c r="J764" s="66"/>
      <c r="K764" s="66"/>
      <c r="L764" s="161"/>
      <c r="M764" s="66"/>
      <c r="N764" s="162"/>
      <c r="O764" s="5"/>
      <c r="P764" s="20"/>
      <c r="Q764" s="163"/>
      <c r="R764" s="163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160"/>
      <c r="BO764" s="5"/>
    </row>
    <row r="765" spans="1:67" ht="12.75">
      <c r="A765" s="5"/>
      <c r="B765" s="160"/>
      <c r="C765" s="5"/>
      <c r="D765" s="5"/>
      <c r="E765" s="5"/>
      <c r="F765" s="5"/>
      <c r="G765" s="5"/>
      <c r="H765" s="5"/>
      <c r="I765" s="66"/>
      <c r="J765" s="66"/>
      <c r="K765" s="66"/>
      <c r="L765" s="161"/>
      <c r="M765" s="66"/>
      <c r="N765" s="162"/>
      <c r="O765" s="5"/>
      <c r="P765" s="20"/>
      <c r="Q765" s="163"/>
      <c r="R765" s="163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160"/>
      <c r="BO765" s="5"/>
    </row>
    <row r="766" spans="1:67" ht="12.75">
      <c r="A766" s="5"/>
      <c r="B766" s="160"/>
      <c r="C766" s="5"/>
      <c r="D766" s="5"/>
      <c r="E766" s="5"/>
      <c r="F766" s="5"/>
      <c r="G766" s="5"/>
      <c r="H766" s="5"/>
      <c r="I766" s="66"/>
      <c r="J766" s="66"/>
      <c r="K766" s="66"/>
      <c r="L766" s="161"/>
      <c r="M766" s="66"/>
      <c r="N766" s="162"/>
      <c r="O766" s="5"/>
      <c r="P766" s="20"/>
      <c r="Q766" s="163"/>
      <c r="R766" s="163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160"/>
      <c r="BO766" s="5"/>
    </row>
    <row r="767" spans="1:67" ht="12.75">
      <c r="A767" s="5"/>
      <c r="B767" s="160"/>
      <c r="C767" s="5"/>
      <c r="D767" s="5"/>
      <c r="E767" s="5"/>
      <c r="F767" s="5"/>
      <c r="G767" s="5"/>
      <c r="H767" s="5"/>
      <c r="I767" s="66"/>
      <c r="J767" s="66"/>
      <c r="K767" s="66"/>
      <c r="L767" s="161"/>
      <c r="M767" s="66"/>
      <c r="N767" s="162"/>
      <c r="O767" s="5"/>
      <c r="P767" s="20"/>
      <c r="Q767" s="163"/>
      <c r="R767" s="163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160"/>
      <c r="BO767" s="5"/>
    </row>
    <row r="768" spans="1:67" ht="12.75">
      <c r="A768" s="5"/>
      <c r="B768" s="160"/>
      <c r="C768" s="5"/>
      <c r="D768" s="5"/>
      <c r="E768" s="5"/>
      <c r="F768" s="5"/>
      <c r="G768" s="5"/>
      <c r="H768" s="5"/>
      <c r="I768" s="66"/>
      <c r="J768" s="66"/>
      <c r="K768" s="66"/>
      <c r="L768" s="161"/>
      <c r="M768" s="66"/>
      <c r="N768" s="162"/>
      <c r="O768" s="5"/>
      <c r="P768" s="20"/>
      <c r="Q768" s="163"/>
      <c r="R768" s="163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160"/>
      <c r="BO768" s="5"/>
    </row>
    <row r="769" spans="1:67" ht="12.75">
      <c r="A769" s="5"/>
      <c r="B769" s="160"/>
      <c r="C769" s="5"/>
      <c r="D769" s="5"/>
      <c r="E769" s="5"/>
      <c r="F769" s="5"/>
      <c r="G769" s="5"/>
      <c r="H769" s="5"/>
      <c r="I769" s="66"/>
      <c r="J769" s="66"/>
      <c r="K769" s="66"/>
      <c r="L769" s="161"/>
      <c r="M769" s="66"/>
      <c r="N769" s="162"/>
      <c r="O769" s="5"/>
      <c r="P769" s="20"/>
      <c r="Q769" s="163"/>
      <c r="R769" s="163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160"/>
      <c r="BO769" s="5"/>
    </row>
    <row r="770" spans="1:67" ht="12.75">
      <c r="A770" s="5"/>
      <c r="B770" s="160"/>
      <c r="C770" s="5"/>
      <c r="D770" s="5"/>
      <c r="E770" s="5"/>
      <c r="F770" s="5"/>
      <c r="G770" s="5"/>
      <c r="H770" s="5"/>
      <c r="I770" s="66"/>
      <c r="J770" s="66"/>
      <c r="K770" s="66"/>
      <c r="L770" s="161"/>
      <c r="M770" s="66"/>
      <c r="N770" s="162"/>
      <c r="O770" s="5"/>
      <c r="P770" s="20"/>
      <c r="Q770" s="163"/>
      <c r="R770" s="163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160"/>
      <c r="BO770" s="5"/>
    </row>
    <row r="771" spans="1:67" ht="12.75">
      <c r="A771" s="5"/>
      <c r="B771" s="160"/>
      <c r="C771" s="5"/>
      <c r="D771" s="5"/>
      <c r="E771" s="5"/>
      <c r="F771" s="5"/>
      <c r="G771" s="5"/>
      <c r="H771" s="5"/>
      <c r="I771" s="66"/>
      <c r="J771" s="66"/>
      <c r="K771" s="66"/>
      <c r="L771" s="161"/>
      <c r="M771" s="66"/>
      <c r="N771" s="162"/>
      <c r="O771" s="5"/>
      <c r="P771" s="20"/>
      <c r="Q771" s="163"/>
      <c r="R771" s="163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160"/>
      <c r="BO771" s="5"/>
    </row>
    <row r="772" spans="1:67" ht="12.75">
      <c r="A772" s="5"/>
      <c r="B772" s="160"/>
      <c r="C772" s="5"/>
      <c r="D772" s="5"/>
      <c r="E772" s="5"/>
      <c r="F772" s="5"/>
      <c r="G772" s="5"/>
      <c r="H772" s="5"/>
      <c r="I772" s="66"/>
      <c r="J772" s="66"/>
      <c r="K772" s="66"/>
      <c r="L772" s="161"/>
      <c r="M772" s="66"/>
      <c r="N772" s="162"/>
      <c r="O772" s="5"/>
      <c r="P772" s="20"/>
      <c r="Q772" s="163"/>
      <c r="R772" s="163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160"/>
      <c r="BO772" s="5"/>
    </row>
    <row r="773" spans="1:67" ht="12.75">
      <c r="A773" s="5"/>
      <c r="B773" s="160"/>
      <c r="C773" s="5"/>
      <c r="D773" s="5"/>
      <c r="E773" s="5"/>
      <c r="F773" s="5"/>
      <c r="G773" s="5"/>
      <c r="H773" s="5"/>
      <c r="I773" s="66"/>
      <c r="J773" s="66"/>
      <c r="K773" s="66"/>
      <c r="L773" s="161"/>
      <c r="M773" s="66"/>
      <c r="N773" s="162"/>
      <c r="O773" s="5"/>
      <c r="P773" s="20"/>
      <c r="Q773" s="163"/>
      <c r="R773" s="163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160"/>
      <c r="BO773" s="5"/>
    </row>
    <row r="774" spans="1:67" ht="12.75">
      <c r="A774" s="5"/>
      <c r="B774" s="160"/>
      <c r="C774" s="5"/>
      <c r="D774" s="5"/>
      <c r="E774" s="5"/>
      <c r="F774" s="5"/>
      <c r="G774" s="5"/>
      <c r="H774" s="5"/>
      <c r="I774" s="66"/>
      <c r="J774" s="66"/>
      <c r="K774" s="66"/>
      <c r="L774" s="161"/>
      <c r="M774" s="66"/>
      <c r="N774" s="162"/>
      <c r="O774" s="5"/>
      <c r="P774" s="20"/>
      <c r="Q774" s="163"/>
      <c r="R774" s="163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160"/>
      <c r="BO774" s="5"/>
    </row>
    <row r="775" spans="1:67" ht="12.75">
      <c r="A775" s="5"/>
      <c r="B775" s="160"/>
      <c r="C775" s="5"/>
      <c r="D775" s="5"/>
      <c r="E775" s="5"/>
      <c r="F775" s="5"/>
      <c r="G775" s="5"/>
      <c r="H775" s="5"/>
      <c r="I775" s="66"/>
      <c r="J775" s="66"/>
      <c r="K775" s="66"/>
      <c r="L775" s="161"/>
      <c r="M775" s="66"/>
      <c r="N775" s="162"/>
      <c r="O775" s="5"/>
      <c r="P775" s="20"/>
      <c r="Q775" s="163"/>
      <c r="R775" s="163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160"/>
      <c r="BO775" s="5"/>
    </row>
    <row r="776" spans="1:67" ht="12.75">
      <c r="A776" s="5"/>
      <c r="B776" s="160"/>
      <c r="C776" s="5"/>
      <c r="D776" s="5"/>
      <c r="E776" s="5"/>
      <c r="F776" s="5"/>
      <c r="G776" s="5"/>
      <c r="H776" s="5"/>
      <c r="I776" s="66"/>
      <c r="J776" s="66"/>
      <c r="K776" s="66"/>
      <c r="L776" s="161"/>
      <c r="M776" s="66"/>
      <c r="N776" s="162"/>
      <c r="O776" s="5"/>
      <c r="P776" s="20"/>
      <c r="Q776" s="163"/>
      <c r="R776" s="163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160"/>
      <c r="BO776" s="5"/>
    </row>
    <row r="777" spans="1:67" ht="12.75">
      <c r="A777" s="5"/>
      <c r="B777" s="160"/>
      <c r="C777" s="5"/>
      <c r="D777" s="5"/>
      <c r="E777" s="5"/>
      <c r="F777" s="5"/>
      <c r="G777" s="5"/>
      <c r="H777" s="5"/>
      <c r="I777" s="66"/>
      <c r="J777" s="66"/>
      <c r="K777" s="66"/>
      <c r="L777" s="161"/>
      <c r="M777" s="66"/>
      <c r="N777" s="162"/>
      <c r="O777" s="5"/>
      <c r="P777" s="20"/>
      <c r="Q777" s="163"/>
      <c r="R777" s="163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160"/>
      <c r="BO777" s="5"/>
    </row>
    <row r="778" spans="1:67" ht="12.75">
      <c r="A778" s="5"/>
      <c r="B778" s="160"/>
      <c r="C778" s="5"/>
      <c r="D778" s="5"/>
      <c r="E778" s="5"/>
      <c r="F778" s="5"/>
      <c r="G778" s="5"/>
      <c r="H778" s="5"/>
      <c r="I778" s="66"/>
      <c r="J778" s="66"/>
      <c r="K778" s="66"/>
      <c r="L778" s="161"/>
      <c r="M778" s="66"/>
      <c r="N778" s="162"/>
      <c r="O778" s="5"/>
      <c r="P778" s="20"/>
      <c r="Q778" s="163"/>
      <c r="R778" s="163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160"/>
      <c r="BO778" s="5"/>
    </row>
    <row r="779" spans="1:67" ht="12.75">
      <c r="A779" s="5"/>
      <c r="B779" s="160"/>
      <c r="C779" s="5"/>
      <c r="D779" s="5"/>
      <c r="E779" s="5"/>
      <c r="F779" s="5"/>
      <c r="G779" s="5"/>
      <c r="H779" s="5"/>
      <c r="I779" s="66"/>
      <c r="J779" s="66"/>
      <c r="K779" s="66"/>
      <c r="L779" s="161"/>
      <c r="M779" s="66"/>
      <c r="N779" s="162"/>
      <c r="O779" s="5"/>
      <c r="P779" s="20"/>
      <c r="Q779" s="163"/>
      <c r="R779" s="163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160"/>
      <c r="BO779" s="5"/>
    </row>
    <row r="780" spans="1:67" ht="12.75">
      <c r="A780" s="5"/>
      <c r="B780" s="160"/>
      <c r="C780" s="5"/>
      <c r="D780" s="5"/>
      <c r="E780" s="5"/>
      <c r="F780" s="5"/>
      <c r="G780" s="5"/>
      <c r="H780" s="5"/>
      <c r="I780" s="66"/>
      <c r="J780" s="66"/>
      <c r="K780" s="66"/>
      <c r="L780" s="161"/>
      <c r="M780" s="66"/>
      <c r="N780" s="162"/>
      <c r="O780" s="5"/>
      <c r="P780" s="20"/>
      <c r="Q780" s="163"/>
      <c r="R780" s="163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160"/>
      <c r="BO780" s="5"/>
    </row>
    <row r="781" spans="1:67" ht="12.75">
      <c r="A781" s="5"/>
      <c r="B781" s="160"/>
      <c r="C781" s="5"/>
      <c r="D781" s="5"/>
      <c r="E781" s="5"/>
      <c r="F781" s="5"/>
      <c r="G781" s="5"/>
      <c r="H781" s="5"/>
      <c r="I781" s="66"/>
      <c r="J781" s="66"/>
      <c r="K781" s="66"/>
      <c r="L781" s="161"/>
      <c r="M781" s="66"/>
      <c r="N781" s="162"/>
      <c r="O781" s="5"/>
      <c r="P781" s="20"/>
      <c r="Q781" s="163"/>
      <c r="R781" s="163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160"/>
      <c r="BO781" s="5"/>
    </row>
    <row r="782" spans="1:67" ht="12.75">
      <c r="A782" s="5"/>
      <c r="B782" s="160"/>
      <c r="C782" s="5"/>
      <c r="D782" s="5"/>
      <c r="E782" s="5"/>
      <c r="F782" s="5"/>
      <c r="G782" s="5"/>
      <c r="H782" s="5"/>
      <c r="I782" s="66"/>
      <c r="J782" s="66"/>
      <c r="K782" s="66"/>
      <c r="L782" s="161"/>
      <c r="M782" s="66"/>
      <c r="N782" s="162"/>
      <c r="O782" s="5"/>
      <c r="P782" s="20"/>
      <c r="Q782" s="163"/>
      <c r="R782" s="163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160"/>
      <c r="BO782" s="5"/>
    </row>
    <row r="783" spans="1:67" ht="12.75">
      <c r="A783" s="5"/>
      <c r="B783" s="160"/>
      <c r="C783" s="5"/>
      <c r="D783" s="5"/>
      <c r="E783" s="5"/>
      <c r="F783" s="5"/>
      <c r="G783" s="5"/>
      <c r="H783" s="5"/>
      <c r="I783" s="66"/>
      <c r="J783" s="66"/>
      <c r="K783" s="66"/>
      <c r="L783" s="161"/>
      <c r="M783" s="66"/>
      <c r="N783" s="162"/>
      <c r="O783" s="5"/>
      <c r="P783" s="20"/>
      <c r="Q783" s="163"/>
      <c r="R783" s="163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160"/>
      <c r="BO783" s="5"/>
    </row>
    <row r="784" spans="1:67" ht="12.75">
      <c r="A784" s="5"/>
      <c r="B784" s="160"/>
      <c r="C784" s="5"/>
      <c r="D784" s="5"/>
      <c r="E784" s="5"/>
      <c r="F784" s="5"/>
      <c r="G784" s="5"/>
      <c r="H784" s="5"/>
      <c r="I784" s="66"/>
      <c r="J784" s="66"/>
      <c r="K784" s="66"/>
      <c r="L784" s="161"/>
      <c r="M784" s="66"/>
      <c r="N784" s="162"/>
      <c r="O784" s="5"/>
      <c r="P784" s="20"/>
      <c r="Q784" s="163"/>
      <c r="R784" s="163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160"/>
      <c r="BO784" s="5"/>
    </row>
    <row r="785" spans="1:67" ht="12.75">
      <c r="A785" s="5"/>
      <c r="B785" s="160"/>
      <c r="C785" s="5"/>
      <c r="D785" s="5"/>
      <c r="E785" s="5"/>
      <c r="F785" s="5"/>
      <c r="G785" s="5"/>
      <c r="H785" s="5"/>
      <c r="I785" s="66"/>
      <c r="J785" s="66"/>
      <c r="K785" s="66"/>
      <c r="L785" s="161"/>
      <c r="M785" s="66"/>
      <c r="N785" s="162"/>
      <c r="O785" s="5"/>
      <c r="P785" s="20"/>
      <c r="Q785" s="163"/>
      <c r="R785" s="163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160"/>
      <c r="BO785" s="5"/>
    </row>
    <row r="786" spans="1:67" ht="12.75">
      <c r="A786" s="5"/>
      <c r="B786" s="160"/>
      <c r="C786" s="5"/>
      <c r="D786" s="5"/>
      <c r="E786" s="5"/>
      <c r="F786" s="5"/>
      <c r="G786" s="5"/>
      <c r="H786" s="5"/>
      <c r="I786" s="66"/>
      <c r="J786" s="66"/>
      <c r="K786" s="66"/>
      <c r="L786" s="161"/>
      <c r="M786" s="66"/>
      <c r="N786" s="162"/>
      <c r="O786" s="5"/>
      <c r="P786" s="20"/>
      <c r="Q786" s="163"/>
      <c r="R786" s="163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160"/>
      <c r="BO786" s="5"/>
    </row>
    <row r="787" spans="1:67" ht="12.75">
      <c r="A787" s="5"/>
      <c r="B787" s="160"/>
      <c r="C787" s="5"/>
      <c r="D787" s="5"/>
      <c r="E787" s="5"/>
      <c r="F787" s="5"/>
      <c r="G787" s="5"/>
      <c r="H787" s="5"/>
      <c r="I787" s="66"/>
      <c r="J787" s="66"/>
      <c r="K787" s="66"/>
      <c r="L787" s="161"/>
      <c r="M787" s="66"/>
      <c r="N787" s="162"/>
      <c r="O787" s="5"/>
      <c r="P787" s="20"/>
      <c r="Q787" s="163"/>
      <c r="R787" s="163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160"/>
      <c r="BO787" s="5"/>
    </row>
    <row r="788" spans="1:67" ht="12.75">
      <c r="A788" s="5"/>
      <c r="B788" s="160"/>
      <c r="C788" s="5"/>
      <c r="D788" s="5"/>
      <c r="E788" s="5"/>
      <c r="F788" s="5"/>
      <c r="G788" s="5"/>
      <c r="H788" s="5"/>
      <c r="I788" s="66"/>
      <c r="J788" s="66"/>
      <c r="K788" s="66"/>
      <c r="L788" s="161"/>
      <c r="M788" s="66"/>
      <c r="N788" s="162"/>
      <c r="O788" s="5"/>
      <c r="P788" s="20"/>
      <c r="Q788" s="163"/>
      <c r="R788" s="163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160"/>
      <c r="BO788" s="5"/>
    </row>
    <row r="789" spans="1:67" ht="12.75">
      <c r="A789" s="5"/>
      <c r="B789" s="160"/>
      <c r="C789" s="5"/>
      <c r="D789" s="5"/>
      <c r="E789" s="5"/>
      <c r="F789" s="5"/>
      <c r="G789" s="5"/>
      <c r="H789" s="5"/>
      <c r="I789" s="66"/>
      <c r="J789" s="66"/>
      <c r="K789" s="66"/>
      <c r="L789" s="161"/>
      <c r="M789" s="66"/>
      <c r="N789" s="162"/>
      <c r="O789" s="5"/>
      <c r="P789" s="20"/>
      <c r="Q789" s="163"/>
      <c r="R789" s="163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160"/>
      <c r="BO789" s="5"/>
    </row>
    <row r="790" spans="1:67" ht="12.75">
      <c r="A790" s="5"/>
      <c r="B790" s="160"/>
      <c r="C790" s="5"/>
      <c r="D790" s="5"/>
      <c r="E790" s="5"/>
      <c r="F790" s="5"/>
      <c r="G790" s="5"/>
      <c r="H790" s="5"/>
      <c r="I790" s="66"/>
      <c r="J790" s="66"/>
      <c r="K790" s="66"/>
      <c r="L790" s="161"/>
      <c r="M790" s="66"/>
      <c r="N790" s="162"/>
      <c r="O790" s="5"/>
      <c r="P790" s="20"/>
      <c r="Q790" s="163"/>
      <c r="R790" s="163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160"/>
      <c r="BO790" s="5"/>
    </row>
    <row r="791" spans="1:67" ht="12.75">
      <c r="A791" s="5"/>
      <c r="B791" s="160"/>
      <c r="C791" s="5"/>
      <c r="D791" s="5"/>
      <c r="E791" s="5"/>
      <c r="F791" s="5"/>
      <c r="G791" s="5"/>
      <c r="H791" s="5"/>
      <c r="I791" s="66"/>
      <c r="J791" s="66"/>
      <c r="K791" s="66"/>
      <c r="L791" s="161"/>
      <c r="M791" s="66"/>
      <c r="N791" s="162"/>
      <c r="O791" s="5"/>
      <c r="P791" s="20"/>
      <c r="Q791" s="163"/>
      <c r="R791" s="163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160"/>
      <c r="BO791" s="5"/>
    </row>
    <row r="792" spans="1:67" ht="12.75">
      <c r="A792" s="5"/>
      <c r="B792" s="160"/>
      <c r="C792" s="5"/>
      <c r="D792" s="5"/>
      <c r="E792" s="5"/>
      <c r="F792" s="5"/>
      <c r="G792" s="5"/>
      <c r="H792" s="5"/>
      <c r="I792" s="66"/>
      <c r="J792" s="66"/>
      <c r="K792" s="66"/>
      <c r="L792" s="161"/>
      <c r="M792" s="66"/>
      <c r="N792" s="162"/>
      <c r="O792" s="5"/>
      <c r="P792" s="20"/>
      <c r="Q792" s="163"/>
      <c r="R792" s="163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160"/>
      <c r="BO792" s="5"/>
    </row>
    <row r="793" spans="1:67" ht="12.75">
      <c r="A793" s="5"/>
      <c r="B793" s="160"/>
      <c r="C793" s="5"/>
      <c r="D793" s="5"/>
      <c r="E793" s="5"/>
      <c r="F793" s="5"/>
      <c r="G793" s="5"/>
      <c r="H793" s="5"/>
      <c r="I793" s="66"/>
      <c r="J793" s="66"/>
      <c r="K793" s="66"/>
      <c r="L793" s="161"/>
      <c r="M793" s="66"/>
      <c r="N793" s="162"/>
      <c r="O793" s="5"/>
      <c r="P793" s="20"/>
      <c r="Q793" s="163"/>
      <c r="R793" s="163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160"/>
      <c r="BO793" s="5"/>
    </row>
    <row r="794" spans="1:67" ht="12.75">
      <c r="A794" s="5"/>
      <c r="B794" s="160"/>
      <c r="C794" s="5"/>
      <c r="D794" s="5"/>
      <c r="E794" s="5"/>
      <c r="F794" s="5"/>
      <c r="G794" s="5"/>
      <c r="H794" s="5"/>
      <c r="I794" s="66"/>
      <c r="J794" s="66"/>
      <c r="K794" s="66"/>
      <c r="L794" s="161"/>
      <c r="M794" s="66"/>
      <c r="N794" s="162"/>
      <c r="O794" s="5"/>
      <c r="P794" s="20"/>
      <c r="Q794" s="163"/>
      <c r="R794" s="163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160"/>
      <c r="BO794" s="5"/>
    </row>
    <row r="795" spans="1:67" ht="12.75">
      <c r="A795" s="5"/>
      <c r="B795" s="160"/>
      <c r="C795" s="5"/>
      <c r="D795" s="5"/>
      <c r="E795" s="5"/>
      <c r="F795" s="5"/>
      <c r="G795" s="5"/>
      <c r="H795" s="5"/>
      <c r="I795" s="66"/>
      <c r="J795" s="66"/>
      <c r="K795" s="66"/>
      <c r="L795" s="161"/>
      <c r="M795" s="66"/>
      <c r="N795" s="162"/>
      <c r="O795" s="5"/>
      <c r="P795" s="20"/>
      <c r="Q795" s="163"/>
      <c r="R795" s="163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160"/>
      <c r="BO795" s="5"/>
    </row>
    <row r="796" spans="1:67" ht="12.75">
      <c r="A796" s="5"/>
      <c r="B796" s="160"/>
      <c r="C796" s="5"/>
      <c r="D796" s="5"/>
      <c r="E796" s="5"/>
      <c r="F796" s="5"/>
      <c r="G796" s="5"/>
      <c r="H796" s="5"/>
      <c r="I796" s="66"/>
      <c r="J796" s="66"/>
      <c r="K796" s="66"/>
      <c r="L796" s="161"/>
      <c r="M796" s="66"/>
      <c r="N796" s="162"/>
      <c r="O796" s="5"/>
      <c r="P796" s="20"/>
      <c r="Q796" s="163"/>
      <c r="R796" s="163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160"/>
      <c r="BO796" s="5"/>
    </row>
    <row r="797" spans="1:67" ht="12.75">
      <c r="A797" s="5"/>
      <c r="B797" s="160"/>
      <c r="C797" s="5"/>
      <c r="D797" s="5"/>
      <c r="E797" s="5"/>
      <c r="F797" s="5"/>
      <c r="G797" s="5"/>
      <c r="H797" s="5"/>
      <c r="I797" s="66"/>
      <c r="J797" s="66"/>
      <c r="K797" s="66"/>
      <c r="L797" s="161"/>
      <c r="M797" s="66"/>
      <c r="N797" s="162"/>
      <c r="O797" s="5"/>
      <c r="P797" s="20"/>
      <c r="Q797" s="163"/>
      <c r="R797" s="163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160"/>
      <c r="BO797" s="5"/>
    </row>
    <row r="798" spans="1:67" ht="12.75">
      <c r="A798" s="5"/>
      <c r="B798" s="160"/>
      <c r="C798" s="5"/>
      <c r="D798" s="5"/>
      <c r="E798" s="5"/>
      <c r="F798" s="5"/>
      <c r="G798" s="5"/>
      <c r="H798" s="5"/>
      <c r="I798" s="66"/>
      <c r="J798" s="66"/>
      <c r="K798" s="66"/>
      <c r="L798" s="161"/>
      <c r="M798" s="66"/>
      <c r="N798" s="162"/>
      <c r="O798" s="5"/>
      <c r="P798" s="20"/>
      <c r="Q798" s="163"/>
      <c r="R798" s="163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160"/>
      <c r="BO798" s="5"/>
    </row>
    <row r="799" spans="1:67" ht="12.75">
      <c r="A799" s="5"/>
      <c r="B799" s="160"/>
      <c r="C799" s="5"/>
      <c r="D799" s="5"/>
      <c r="E799" s="5"/>
      <c r="F799" s="5"/>
      <c r="G799" s="5"/>
      <c r="H799" s="5"/>
      <c r="I799" s="66"/>
      <c r="J799" s="66"/>
      <c r="K799" s="66"/>
      <c r="L799" s="161"/>
      <c r="M799" s="66"/>
      <c r="N799" s="162"/>
      <c r="O799" s="5"/>
      <c r="P799" s="20"/>
      <c r="Q799" s="163"/>
      <c r="R799" s="163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160"/>
      <c r="BO799" s="5"/>
    </row>
    <row r="800" spans="1:67" ht="12.75">
      <c r="A800" s="5"/>
      <c r="B800" s="160"/>
      <c r="C800" s="5"/>
      <c r="D800" s="5"/>
      <c r="E800" s="5"/>
      <c r="F800" s="5"/>
      <c r="G800" s="5"/>
      <c r="H800" s="5"/>
      <c r="I800" s="66"/>
      <c r="J800" s="66"/>
      <c r="K800" s="66"/>
      <c r="L800" s="161"/>
      <c r="M800" s="66"/>
      <c r="N800" s="162"/>
      <c r="O800" s="5"/>
      <c r="P800" s="20"/>
      <c r="Q800" s="163"/>
      <c r="R800" s="163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160"/>
      <c r="BO800" s="5"/>
    </row>
    <row r="801" spans="1:67" ht="12.75">
      <c r="A801" s="5"/>
      <c r="B801" s="160"/>
      <c r="C801" s="5"/>
      <c r="D801" s="5"/>
      <c r="E801" s="5"/>
      <c r="F801" s="5"/>
      <c r="G801" s="5"/>
      <c r="H801" s="5"/>
      <c r="I801" s="66"/>
      <c r="J801" s="66"/>
      <c r="K801" s="66"/>
      <c r="L801" s="161"/>
      <c r="M801" s="66"/>
      <c r="N801" s="162"/>
      <c r="O801" s="5"/>
      <c r="P801" s="20"/>
      <c r="Q801" s="163"/>
      <c r="R801" s="163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160"/>
      <c r="BO801" s="5"/>
    </row>
    <row r="802" spans="1:67" ht="12.75">
      <c r="A802" s="5"/>
      <c r="B802" s="160"/>
      <c r="C802" s="5"/>
      <c r="D802" s="5"/>
      <c r="E802" s="5"/>
      <c r="F802" s="5"/>
      <c r="G802" s="5"/>
      <c r="H802" s="5"/>
      <c r="I802" s="66"/>
      <c r="J802" s="66"/>
      <c r="K802" s="66"/>
      <c r="L802" s="161"/>
      <c r="M802" s="66"/>
      <c r="N802" s="162"/>
      <c r="O802" s="5"/>
      <c r="P802" s="20"/>
      <c r="Q802" s="163"/>
      <c r="R802" s="163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160"/>
      <c r="BO802" s="5"/>
    </row>
    <row r="803" spans="1:67" ht="12.75">
      <c r="A803" s="5"/>
      <c r="B803" s="160"/>
      <c r="C803" s="5"/>
      <c r="D803" s="5"/>
      <c r="E803" s="5"/>
      <c r="F803" s="5"/>
      <c r="G803" s="5"/>
      <c r="H803" s="5"/>
      <c r="I803" s="66"/>
      <c r="J803" s="66"/>
      <c r="K803" s="66"/>
      <c r="L803" s="161"/>
      <c r="M803" s="66"/>
      <c r="N803" s="162"/>
      <c r="O803" s="5"/>
      <c r="P803" s="20"/>
      <c r="Q803" s="163"/>
      <c r="R803" s="163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160"/>
      <c r="BO803" s="5"/>
    </row>
    <row r="804" spans="1:67" ht="12.75">
      <c r="A804" s="5"/>
      <c r="B804" s="160"/>
      <c r="C804" s="5"/>
      <c r="D804" s="5"/>
      <c r="E804" s="5"/>
      <c r="F804" s="5"/>
      <c r="G804" s="5"/>
      <c r="H804" s="5"/>
      <c r="I804" s="66"/>
      <c r="J804" s="66"/>
      <c r="K804" s="66"/>
      <c r="L804" s="161"/>
      <c r="M804" s="66"/>
      <c r="N804" s="162"/>
      <c r="O804" s="5"/>
      <c r="P804" s="20"/>
      <c r="Q804" s="163"/>
      <c r="R804" s="163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160"/>
      <c r="BO804" s="5"/>
    </row>
    <row r="805" spans="1:67" ht="12.75">
      <c r="A805" s="5"/>
      <c r="B805" s="160"/>
      <c r="C805" s="5"/>
      <c r="D805" s="5"/>
      <c r="E805" s="5"/>
      <c r="F805" s="5"/>
      <c r="G805" s="5"/>
      <c r="H805" s="5"/>
      <c r="I805" s="66"/>
      <c r="J805" s="66"/>
      <c r="K805" s="66"/>
      <c r="L805" s="161"/>
      <c r="M805" s="66"/>
      <c r="N805" s="162"/>
      <c r="O805" s="5"/>
      <c r="P805" s="20"/>
      <c r="Q805" s="163"/>
      <c r="R805" s="163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160"/>
      <c r="BO805" s="5"/>
    </row>
    <row r="806" spans="1:67" ht="12.75">
      <c r="A806" s="5"/>
      <c r="B806" s="160"/>
      <c r="C806" s="5"/>
      <c r="D806" s="5"/>
      <c r="E806" s="5"/>
      <c r="F806" s="5"/>
      <c r="G806" s="5"/>
      <c r="H806" s="5"/>
      <c r="I806" s="66"/>
      <c r="J806" s="66"/>
      <c r="K806" s="66"/>
      <c r="L806" s="161"/>
      <c r="M806" s="66"/>
      <c r="N806" s="162"/>
      <c r="O806" s="5"/>
      <c r="P806" s="20"/>
      <c r="Q806" s="163"/>
      <c r="R806" s="163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160"/>
      <c r="BO806" s="5"/>
    </row>
    <row r="807" spans="1:67" ht="12.75">
      <c r="A807" s="5"/>
      <c r="B807" s="160"/>
      <c r="C807" s="5"/>
      <c r="D807" s="5"/>
      <c r="E807" s="5"/>
      <c r="F807" s="5"/>
      <c r="G807" s="5"/>
      <c r="H807" s="5"/>
      <c r="I807" s="66"/>
      <c r="J807" s="66"/>
      <c r="K807" s="66"/>
      <c r="L807" s="161"/>
      <c r="M807" s="66"/>
      <c r="N807" s="162"/>
      <c r="O807" s="5"/>
      <c r="P807" s="20"/>
      <c r="Q807" s="163"/>
      <c r="R807" s="163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160"/>
      <c r="BO807" s="5"/>
    </row>
    <row r="808" spans="1:67" ht="12.75">
      <c r="A808" s="5"/>
      <c r="B808" s="160"/>
      <c r="C808" s="5"/>
      <c r="D808" s="5"/>
      <c r="E808" s="5"/>
      <c r="F808" s="5"/>
      <c r="G808" s="5"/>
      <c r="H808" s="5"/>
      <c r="I808" s="66"/>
      <c r="J808" s="66"/>
      <c r="K808" s="66"/>
      <c r="L808" s="161"/>
      <c r="M808" s="66"/>
      <c r="N808" s="162"/>
      <c r="O808" s="5"/>
      <c r="P808" s="20"/>
      <c r="Q808" s="163"/>
      <c r="R808" s="163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160"/>
      <c r="BO808" s="5"/>
    </row>
    <row r="809" spans="1:67" ht="12.75">
      <c r="A809" s="5"/>
      <c r="B809" s="160"/>
      <c r="C809" s="5"/>
      <c r="D809" s="5"/>
      <c r="E809" s="5"/>
      <c r="F809" s="5"/>
      <c r="G809" s="5"/>
      <c r="H809" s="5"/>
      <c r="I809" s="66"/>
      <c r="J809" s="66"/>
      <c r="K809" s="66"/>
      <c r="L809" s="161"/>
      <c r="M809" s="66"/>
      <c r="N809" s="162"/>
      <c r="O809" s="5"/>
      <c r="P809" s="20"/>
      <c r="Q809" s="163"/>
      <c r="R809" s="163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160"/>
      <c r="BO809" s="5"/>
    </row>
    <row r="810" spans="1:67" ht="12.75">
      <c r="A810" s="5"/>
      <c r="B810" s="160"/>
      <c r="C810" s="5"/>
      <c r="D810" s="5"/>
      <c r="E810" s="5"/>
      <c r="F810" s="5"/>
      <c r="G810" s="5"/>
      <c r="H810" s="5"/>
      <c r="I810" s="66"/>
      <c r="J810" s="66"/>
      <c r="K810" s="66"/>
      <c r="L810" s="161"/>
      <c r="M810" s="66"/>
      <c r="N810" s="162"/>
      <c r="O810" s="5"/>
      <c r="P810" s="20"/>
      <c r="Q810" s="163"/>
      <c r="R810" s="163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160"/>
      <c r="BO810" s="5"/>
    </row>
    <row r="811" spans="1:67" ht="12.75">
      <c r="A811" s="5"/>
      <c r="B811" s="160"/>
      <c r="C811" s="5"/>
      <c r="D811" s="5"/>
      <c r="E811" s="5"/>
      <c r="F811" s="5"/>
      <c r="G811" s="5"/>
      <c r="H811" s="5"/>
      <c r="I811" s="66"/>
      <c r="J811" s="66"/>
      <c r="K811" s="66"/>
      <c r="L811" s="161"/>
      <c r="M811" s="66"/>
      <c r="N811" s="162"/>
      <c r="O811" s="5"/>
      <c r="P811" s="20"/>
      <c r="Q811" s="163"/>
      <c r="R811" s="163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160"/>
      <c r="BO811" s="5"/>
    </row>
    <row r="812" spans="1:67" ht="12.75">
      <c r="A812" s="5"/>
      <c r="B812" s="160"/>
      <c r="C812" s="5"/>
      <c r="D812" s="5"/>
      <c r="E812" s="5"/>
      <c r="F812" s="5"/>
      <c r="G812" s="5"/>
      <c r="H812" s="5"/>
      <c r="I812" s="66"/>
      <c r="J812" s="66"/>
      <c r="K812" s="66"/>
      <c r="L812" s="161"/>
      <c r="M812" s="66"/>
      <c r="N812" s="162"/>
      <c r="O812" s="5"/>
      <c r="P812" s="20"/>
      <c r="Q812" s="163"/>
      <c r="R812" s="163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160"/>
      <c r="BO812" s="5"/>
    </row>
    <row r="813" spans="1:67" ht="12.75">
      <c r="A813" s="5"/>
      <c r="B813" s="160"/>
      <c r="C813" s="5"/>
      <c r="D813" s="5"/>
      <c r="E813" s="5"/>
      <c r="F813" s="5"/>
      <c r="G813" s="5"/>
      <c r="H813" s="5"/>
      <c r="I813" s="66"/>
      <c r="J813" s="66"/>
      <c r="K813" s="66"/>
      <c r="L813" s="161"/>
      <c r="M813" s="66"/>
      <c r="N813" s="162"/>
      <c r="O813" s="5"/>
      <c r="P813" s="20"/>
      <c r="Q813" s="163"/>
      <c r="R813" s="163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160"/>
      <c r="BO813" s="5"/>
    </row>
    <row r="814" spans="1:67" ht="12.75">
      <c r="A814" s="5"/>
      <c r="B814" s="160"/>
      <c r="C814" s="5"/>
      <c r="D814" s="5"/>
      <c r="E814" s="5"/>
      <c r="F814" s="5"/>
      <c r="G814" s="5"/>
      <c r="H814" s="5"/>
      <c r="I814" s="66"/>
      <c r="J814" s="66"/>
      <c r="K814" s="66"/>
      <c r="L814" s="161"/>
      <c r="M814" s="66"/>
      <c r="N814" s="162"/>
      <c r="O814" s="5"/>
      <c r="P814" s="20"/>
      <c r="Q814" s="163"/>
      <c r="R814" s="163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160"/>
      <c r="BO814" s="5"/>
    </row>
    <row r="815" spans="1:67" ht="12.75">
      <c r="A815" s="5"/>
      <c r="B815" s="160"/>
      <c r="C815" s="5"/>
      <c r="D815" s="5"/>
      <c r="E815" s="5"/>
      <c r="F815" s="5"/>
      <c r="G815" s="5"/>
      <c r="H815" s="5"/>
      <c r="I815" s="66"/>
      <c r="J815" s="66"/>
      <c r="K815" s="66"/>
      <c r="L815" s="161"/>
      <c r="M815" s="66"/>
      <c r="N815" s="162"/>
      <c r="O815" s="5"/>
      <c r="P815" s="20"/>
      <c r="Q815" s="163"/>
      <c r="R815" s="163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160"/>
      <c r="BO815" s="5"/>
    </row>
    <row r="816" spans="1:67" ht="12.75">
      <c r="A816" s="5"/>
      <c r="B816" s="160"/>
      <c r="C816" s="5"/>
      <c r="D816" s="5"/>
      <c r="E816" s="5"/>
      <c r="F816" s="5"/>
      <c r="G816" s="5"/>
      <c r="H816" s="5"/>
      <c r="I816" s="66"/>
      <c r="J816" s="66"/>
      <c r="K816" s="66"/>
      <c r="L816" s="161"/>
      <c r="M816" s="66"/>
      <c r="N816" s="162"/>
      <c r="O816" s="5"/>
      <c r="P816" s="20"/>
      <c r="Q816" s="163"/>
      <c r="R816" s="163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160"/>
      <c r="BO816" s="5"/>
    </row>
    <row r="817" spans="1:67" ht="12.75">
      <c r="A817" s="5"/>
      <c r="B817" s="160"/>
      <c r="C817" s="5"/>
      <c r="D817" s="5"/>
      <c r="E817" s="5"/>
      <c r="F817" s="5"/>
      <c r="G817" s="5"/>
      <c r="H817" s="5"/>
      <c r="I817" s="66"/>
      <c r="J817" s="66"/>
      <c r="K817" s="66"/>
      <c r="L817" s="161"/>
      <c r="M817" s="66"/>
      <c r="N817" s="162"/>
      <c r="O817" s="5"/>
      <c r="P817" s="20"/>
      <c r="Q817" s="163"/>
      <c r="R817" s="163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160"/>
      <c r="BO817" s="5"/>
    </row>
    <row r="818" spans="1:67" ht="12.75">
      <c r="A818" s="5"/>
      <c r="B818" s="160"/>
      <c r="C818" s="5"/>
      <c r="D818" s="5"/>
      <c r="E818" s="5"/>
      <c r="F818" s="5"/>
      <c r="G818" s="5"/>
      <c r="H818" s="5"/>
      <c r="I818" s="66"/>
      <c r="J818" s="66"/>
      <c r="K818" s="66"/>
      <c r="L818" s="161"/>
      <c r="M818" s="66"/>
      <c r="N818" s="162"/>
      <c r="O818" s="5"/>
      <c r="P818" s="20"/>
      <c r="Q818" s="163"/>
      <c r="R818" s="163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160"/>
      <c r="BO818" s="5"/>
    </row>
    <row r="819" spans="1:67" ht="12.75">
      <c r="A819" s="5"/>
      <c r="B819" s="160"/>
      <c r="C819" s="5"/>
      <c r="D819" s="5"/>
      <c r="E819" s="5"/>
      <c r="F819" s="5"/>
      <c r="G819" s="5"/>
      <c r="H819" s="5"/>
      <c r="I819" s="66"/>
      <c r="J819" s="66"/>
      <c r="K819" s="66"/>
      <c r="L819" s="161"/>
      <c r="M819" s="66"/>
      <c r="N819" s="162"/>
      <c r="O819" s="5"/>
      <c r="P819" s="20"/>
      <c r="Q819" s="163"/>
      <c r="R819" s="163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160"/>
      <c r="BO819" s="5"/>
    </row>
    <row r="820" spans="1:67" ht="12.75">
      <c r="A820" s="5"/>
      <c r="B820" s="160"/>
      <c r="C820" s="5"/>
      <c r="D820" s="5"/>
      <c r="E820" s="5"/>
      <c r="F820" s="5"/>
      <c r="G820" s="5"/>
      <c r="H820" s="5"/>
      <c r="I820" s="66"/>
      <c r="J820" s="66"/>
      <c r="K820" s="66"/>
      <c r="L820" s="161"/>
      <c r="M820" s="66"/>
      <c r="N820" s="162"/>
      <c r="O820" s="5"/>
      <c r="P820" s="20"/>
      <c r="Q820" s="163"/>
      <c r="R820" s="163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160"/>
      <c r="BO820" s="5"/>
    </row>
    <row r="821" spans="1:67" ht="12.75">
      <c r="A821" s="5"/>
      <c r="B821" s="160"/>
      <c r="C821" s="5"/>
      <c r="D821" s="5"/>
      <c r="E821" s="5"/>
      <c r="F821" s="5"/>
      <c r="G821" s="5"/>
      <c r="H821" s="5"/>
      <c r="I821" s="66"/>
      <c r="J821" s="66"/>
      <c r="K821" s="66"/>
      <c r="L821" s="161"/>
      <c r="M821" s="66"/>
      <c r="N821" s="162"/>
      <c r="O821" s="5"/>
      <c r="P821" s="20"/>
      <c r="Q821" s="163"/>
      <c r="R821" s="163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160"/>
      <c r="BO821" s="5"/>
    </row>
    <row r="822" spans="1:67" ht="12.75">
      <c r="A822" s="5"/>
      <c r="B822" s="160"/>
      <c r="C822" s="5"/>
      <c r="D822" s="5"/>
      <c r="E822" s="5"/>
      <c r="F822" s="5"/>
      <c r="G822" s="5"/>
      <c r="H822" s="5"/>
      <c r="I822" s="66"/>
      <c r="J822" s="66"/>
      <c r="K822" s="66"/>
      <c r="L822" s="161"/>
      <c r="M822" s="66"/>
      <c r="N822" s="162"/>
      <c r="O822" s="5"/>
      <c r="P822" s="20"/>
      <c r="Q822" s="163"/>
      <c r="R822" s="163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160"/>
      <c r="BO822" s="5"/>
    </row>
    <row r="823" spans="1:67" ht="12.75">
      <c r="A823" s="5"/>
      <c r="B823" s="160"/>
      <c r="C823" s="5"/>
      <c r="D823" s="5"/>
      <c r="E823" s="5"/>
      <c r="F823" s="5"/>
      <c r="G823" s="5"/>
      <c r="H823" s="5"/>
      <c r="I823" s="66"/>
      <c r="J823" s="66"/>
      <c r="K823" s="66"/>
      <c r="L823" s="161"/>
      <c r="M823" s="66"/>
      <c r="N823" s="162"/>
      <c r="O823" s="5"/>
      <c r="P823" s="20"/>
      <c r="Q823" s="163"/>
      <c r="R823" s="163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160"/>
      <c r="BO823" s="5"/>
    </row>
    <row r="824" spans="1:67" ht="12.75">
      <c r="A824" s="5"/>
      <c r="B824" s="160"/>
      <c r="C824" s="5"/>
      <c r="D824" s="5"/>
      <c r="E824" s="5"/>
      <c r="F824" s="5"/>
      <c r="G824" s="5"/>
      <c r="H824" s="5"/>
      <c r="I824" s="66"/>
      <c r="J824" s="66"/>
      <c r="K824" s="66"/>
      <c r="L824" s="161"/>
      <c r="M824" s="66"/>
      <c r="N824" s="162"/>
      <c r="O824" s="5"/>
      <c r="P824" s="20"/>
      <c r="Q824" s="163"/>
      <c r="R824" s="163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160"/>
      <c r="BO824" s="5"/>
    </row>
    <row r="825" spans="1:67" ht="12.75">
      <c r="A825" s="5"/>
      <c r="B825" s="160"/>
      <c r="C825" s="5"/>
      <c r="D825" s="5"/>
      <c r="E825" s="5"/>
      <c r="F825" s="5"/>
      <c r="G825" s="5"/>
      <c r="H825" s="5"/>
      <c r="I825" s="66"/>
      <c r="J825" s="66"/>
      <c r="K825" s="66"/>
      <c r="L825" s="161"/>
      <c r="M825" s="66"/>
      <c r="N825" s="162"/>
      <c r="O825" s="5"/>
      <c r="P825" s="20"/>
      <c r="Q825" s="163"/>
      <c r="R825" s="163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160"/>
      <c r="BO825" s="5"/>
    </row>
    <row r="826" spans="1:67" ht="12.75">
      <c r="A826" s="5"/>
      <c r="B826" s="160"/>
      <c r="C826" s="5"/>
      <c r="D826" s="5"/>
      <c r="E826" s="5"/>
      <c r="F826" s="5"/>
      <c r="G826" s="5"/>
      <c r="H826" s="5"/>
      <c r="I826" s="66"/>
      <c r="J826" s="66"/>
      <c r="K826" s="66"/>
      <c r="L826" s="161"/>
      <c r="M826" s="66"/>
      <c r="N826" s="162"/>
      <c r="O826" s="5"/>
      <c r="P826" s="20"/>
      <c r="Q826" s="163"/>
      <c r="R826" s="163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160"/>
      <c r="BO826" s="5"/>
    </row>
    <row r="827" spans="1:67" ht="12.75">
      <c r="A827" s="5"/>
      <c r="B827" s="160"/>
      <c r="C827" s="5"/>
      <c r="D827" s="5"/>
      <c r="E827" s="5"/>
      <c r="F827" s="5"/>
      <c r="G827" s="5"/>
      <c r="H827" s="5"/>
      <c r="I827" s="66"/>
      <c r="J827" s="66"/>
      <c r="K827" s="66"/>
      <c r="L827" s="161"/>
      <c r="M827" s="66"/>
      <c r="N827" s="162"/>
      <c r="O827" s="5"/>
      <c r="P827" s="20"/>
      <c r="Q827" s="163"/>
      <c r="R827" s="163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160"/>
      <c r="BO827" s="5"/>
    </row>
    <row r="828" spans="1:67" ht="12.75">
      <c r="A828" s="5"/>
      <c r="B828" s="160"/>
      <c r="C828" s="5"/>
      <c r="D828" s="5"/>
      <c r="E828" s="5"/>
      <c r="F828" s="5"/>
      <c r="G828" s="5"/>
      <c r="H828" s="5"/>
      <c r="I828" s="66"/>
      <c r="J828" s="66"/>
      <c r="K828" s="66"/>
      <c r="L828" s="161"/>
      <c r="M828" s="66"/>
      <c r="N828" s="162"/>
      <c r="O828" s="5"/>
      <c r="P828" s="20"/>
      <c r="Q828" s="163"/>
      <c r="R828" s="163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160"/>
      <c r="BO828" s="5"/>
    </row>
    <row r="829" spans="1:67" ht="12.75">
      <c r="A829" s="5"/>
      <c r="B829" s="160"/>
      <c r="C829" s="5"/>
      <c r="D829" s="5"/>
      <c r="E829" s="5"/>
      <c r="F829" s="5"/>
      <c r="G829" s="5"/>
      <c r="H829" s="5"/>
      <c r="I829" s="66"/>
      <c r="J829" s="66"/>
      <c r="K829" s="66"/>
      <c r="L829" s="161"/>
      <c r="M829" s="66"/>
      <c r="N829" s="162"/>
      <c r="O829" s="5"/>
      <c r="P829" s="20"/>
      <c r="Q829" s="163"/>
      <c r="R829" s="163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160"/>
      <c r="BO829" s="5"/>
    </row>
    <row r="830" spans="1:67" ht="12.75">
      <c r="A830" s="5"/>
      <c r="B830" s="160"/>
      <c r="C830" s="5"/>
      <c r="D830" s="5"/>
      <c r="E830" s="5"/>
      <c r="F830" s="5"/>
      <c r="G830" s="5"/>
      <c r="H830" s="5"/>
      <c r="I830" s="66"/>
      <c r="J830" s="66"/>
      <c r="K830" s="66"/>
      <c r="L830" s="161"/>
      <c r="M830" s="66"/>
      <c r="N830" s="162"/>
      <c r="O830" s="5"/>
      <c r="P830" s="20"/>
      <c r="Q830" s="163"/>
      <c r="R830" s="163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160"/>
      <c r="BO830" s="5"/>
    </row>
    <row r="831" spans="1:67" ht="12.75">
      <c r="A831" s="5"/>
      <c r="B831" s="160"/>
      <c r="C831" s="5"/>
      <c r="D831" s="5"/>
      <c r="E831" s="5"/>
      <c r="F831" s="5"/>
      <c r="G831" s="5"/>
      <c r="H831" s="5"/>
      <c r="I831" s="66"/>
      <c r="J831" s="66"/>
      <c r="K831" s="66"/>
      <c r="L831" s="161"/>
      <c r="M831" s="66"/>
      <c r="N831" s="162"/>
      <c r="O831" s="5"/>
      <c r="P831" s="20"/>
      <c r="Q831" s="163"/>
      <c r="R831" s="163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160"/>
      <c r="BO831" s="5"/>
    </row>
    <row r="832" spans="1:67" ht="12.75">
      <c r="A832" s="5"/>
      <c r="B832" s="160"/>
      <c r="C832" s="5"/>
      <c r="D832" s="5"/>
      <c r="E832" s="5"/>
      <c r="F832" s="5"/>
      <c r="G832" s="5"/>
      <c r="H832" s="5"/>
      <c r="I832" s="66"/>
      <c r="J832" s="66"/>
      <c r="K832" s="66"/>
      <c r="L832" s="161"/>
      <c r="M832" s="66"/>
      <c r="N832" s="162"/>
      <c r="O832" s="5"/>
      <c r="P832" s="20"/>
      <c r="Q832" s="163"/>
      <c r="R832" s="163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160"/>
      <c r="BO832" s="5"/>
    </row>
    <row r="833" spans="1:67" ht="12.75">
      <c r="A833" s="5"/>
      <c r="B833" s="160"/>
      <c r="C833" s="5"/>
      <c r="D833" s="5"/>
      <c r="E833" s="5"/>
      <c r="F833" s="5"/>
      <c r="G833" s="5"/>
      <c r="H833" s="5"/>
      <c r="I833" s="66"/>
      <c r="J833" s="66"/>
      <c r="K833" s="66"/>
      <c r="L833" s="161"/>
      <c r="M833" s="66"/>
      <c r="N833" s="162"/>
      <c r="O833" s="5"/>
      <c r="P833" s="20"/>
      <c r="Q833" s="163"/>
      <c r="R833" s="163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160"/>
      <c r="BO833" s="5"/>
    </row>
    <row r="834" spans="1:67" ht="12.75">
      <c r="A834" s="5"/>
      <c r="B834" s="160"/>
      <c r="C834" s="5"/>
      <c r="D834" s="5"/>
      <c r="E834" s="5"/>
      <c r="F834" s="5"/>
      <c r="G834" s="5"/>
      <c r="H834" s="5"/>
      <c r="I834" s="66"/>
      <c r="J834" s="66"/>
      <c r="K834" s="66"/>
      <c r="L834" s="161"/>
      <c r="M834" s="66"/>
      <c r="N834" s="162"/>
      <c r="O834" s="5"/>
      <c r="P834" s="20"/>
      <c r="Q834" s="163"/>
      <c r="R834" s="163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160"/>
      <c r="BO834" s="5"/>
    </row>
    <row r="835" spans="1:67" ht="12.75">
      <c r="A835" s="5"/>
      <c r="B835" s="160"/>
      <c r="C835" s="5"/>
      <c r="D835" s="5"/>
      <c r="E835" s="5"/>
      <c r="F835" s="5"/>
      <c r="G835" s="5"/>
      <c r="H835" s="5"/>
      <c r="I835" s="66"/>
      <c r="J835" s="66"/>
      <c r="K835" s="66"/>
      <c r="L835" s="161"/>
      <c r="M835" s="66"/>
      <c r="N835" s="162"/>
      <c r="O835" s="5"/>
      <c r="P835" s="20"/>
      <c r="Q835" s="163"/>
      <c r="R835" s="163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160"/>
      <c r="BO835" s="5"/>
    </row>
    <row r="836" spans="1:67" ht="12.75">
      <c r="A836" s="5"/>
      <c r="B836" s="160"/>
      <c r="C836" s="5"/>
      <c r="D836" s="5"/>
      <c r="E836" s="5"/>
      <c r="F836" s="5"/>
      <c r="G836" s="5"/>
      <c r="H836" s="5"/>
      <c r="I836" s="66"/>
      <c r="J836" s="66"/>
      <c r="K836" s="66"/>
      <c r="L836" s="161"/>
      <c r="M836" s="66"/>
      <c r="N836" s="162"/>
      <c r="O836" s="5"/>
      <c r="P836" s="20"/>
      <c r="Q836" s="163"/>
      <c r="R836" s="163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160"/>
      <c r="BO836" s="5"/>
    </row>
    <row r="837" spans="1:67" ht="12.75">
      <c r="A837" s="5"/>
      <c r="B837" s="160"/>
      <c r="C837" s="5"/>
      <c r="D837" s="5"/>
      <c r="E837" s="5"/>
      <c r="F837" s="5"/>
      <c r="G837" s="5"/>
      <c r="H837" s="5"/>
      <c r="I837" s="66"/>
      <c r="J837" s="66"/>
      <c r="K837" s="66"/>
      <c r="L837" s="161"/>
      <c r="M837" s="66"/>
      <c r="N837" s="162"/>
      <c r="O837" s="5"/>
      <c r="P837" s="20"/>
      <c r="Q837" s="163"/>
      <c r="R837" s="163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160"/>
      <c r="BO837" s="5"/>
    </row>
    <row r="838" spans="1:67" ht="12.75">
      <c r="A838" s="5"/>
      <c r="B838" s="160"/>
      <c r="C838" s="5"/>
      <c r="D838" s="5"/>
      <c r="E838" s="5"/>
      <c r="F838" s="5"/>
      <c r="G838" s="5"/>
      <c r="H838" s="5"/>
      <c r="I838" s="66"/>
      <c r="J838" s="66"/>
      <c r="K838" s="66"/>
      <c r="L838" s="161"/>
      <c r="M838" s="66"/>
      <c r="N838" s="162"/>
      <c r="O838" s="5"/>
      <c r="P838" s="20"/>
      <c r="Q838" s="163"/>
      <c r="R838" s="163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160"/>
      <c r="BO838" s="5"/>
    </row>
    <row r="839" spans="1:67" ht="12.75">
      <c r="A839" s="5"/>
      <c r="B839" s="160"/>
      <c r="C839" s="5"/>
      <c r="D839" s="5"/>
      <c r="E839" s="5"/>
      <c r="F839" s="5"/>
      <c r="G839" s="5"/>
      <c r="H839" s="5"/>
      <c r="I839" s="66"/>
      <c r="J839" s="66"/>
      <c r="K839" s="66"/>
      <c r="L839" s="161"/>
      <c r="M839" s="66"/>
      <c r="N839" s="162"/>
      <c r="O839" s="5"/>
      <c r="P839" s="20"/>
      <c r="Q839" s="163"/>
      <c r="R839" s="163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160"/>
      <c r="BO839" s="5"/>
    </row>
    <row r="840" spans="1:67" ht="12.75">
      <c r="A840" s="5"/>
      <c r="B840" s="160"/>
      <c r="C840" s="5"/>
      <c r="D840" s="5"/>
      <c r="E840" s="5"/>
      <c r="F840" s="5"/>
      <c r="G840" s="5"/>
      <c r="H840" s="5"/>
      <c r="I840" s="66"/>
      <c r="J840" s="66"/>
      <c r="K840" s="66"/>
      <c r="L840" s="161"/>
      <c r="M840" s="66"/>
      <c r="N840" s="162"/>
      <c r="O840" s="5"/>
      <c r="P840" s="20"/>
      <c r="Q840" s="163"/>
      <c r="R840" s="163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160"/>
      <c r="BO840" s="5"/>
    </row>
    <row r="841" spans="1:67" ht="12.75">
      <c r="A841" s="5"/>
      <c r="B841" s="160"/>
      <c r="C841" s="5"/>
      <c r="D841" s="5"/>
      <c r="E841" s="5"/>
      <c r="F841" s="5"/>
      <c r="G841" s="5"/>
      <c r="H841" s="5"/>
      <c r="I841" s="66"/>
      <c r="J841" s="66"/>
      <c r="K841" s="66"/>
      <c r="L841" s="161"/>
      <c r="M841" s="66"/>
      <c r="N841" s="162"/>
      <c r="O841" s="5"/>
      <c r="P841" s="20"/>
      <c r="Q841" s="163"/>
      <c r="R841" s="163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160"/>
      <c r="BO841" s="5"/>
    </row>
    <row r="842" spans="1:67" ht="12.75">
      <c r="A842" s="5"/>
      <c r="B842" s="160"/>
      <c r="C842" s="5"/>
      <c r="D842" s="5"/>
      <c r="E842" s="5"/>
      <c r="F842" s="5"/>
      <c r="G842" s="5"/>
      <c r="H842" s="5"/>
      <c r="I842" s="66"/>
      <c r="J842" s="66"/>
      <c r="K842" s="66"/>
      <c r="L842" s="161"/>
      <c r="M842" s="66"/>
      <c r="N842" s="162"/>
      <c r="O842" s="5"/>
      <c r="P842" s="20"/>
      <c r="Q842" s="163"/>
      <c r="R842" s="163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160"/>
      <c r="BO842" s="5"/>
    </row>
    <row r="843" spans="1:67" ht="12.75">
      <c r="A843" s="5"/>
      <c r="B843" s="160"/>
      <c r="C843" s="5"/>
      <c r="D843" s="5"/>
      <c r="E843" s="5"/>
      <c r="F843" s="5"/>
      <c r="G843" s="5"/>
      <c r="H843" s="5"/>
      <c r="I843" s="66"/>
      <c r="J843" s="66"/>
      <c r="K843" s="66"/>
      <c r="L843" s="161"/>
      <c r="M843" s="66"/>
      <c r="N843" s="162"/>
      <c r="O843" s="5"/>
      <c r="P843" s="20"/>
      <c r="Q843" s="163"/>
      <c r="R843" s="163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160"/>
      <c r="BO843" s="5"/>
    </row>
    <row r="844" spans="1:67" ht="12.75">
      <c r="A844" s="5"/>
      <c r="B844" s="160"/>
      <c r="C844" s="5"/>
      <c r="D844" s="5"/>
      <c r="E844" s="5"/>
      <c r="F844" s="5"/>
      <c r="G844" s="5"/>
      <c r="H844" s="5"/>
      <c r="I844" s="66"/>
      <c r="J844" s="66"/>
      <c r="K844" s="66"/>
      <c r="L844" s="161"/>
      <c r="M844" s="66"/>
      <c r="N844" s="162"/>
      <c r="O844" s="5"/>
      <c r="P844" s="20"/>
      <c r="Q844" s="163"/>
      <c r="R844" s="163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160"/>
      <c r="BO844" s="5"/>
    </row>
    <row r="845" spans="1:67" ht="12.75">
      <c r="A845" s="5"/>
      <c r="B845" s="160"/>
      <c r="C845" s="5"/>
      <c r="D845" s="5"/>
      <c r="E845" s="5"/>
      <c r="F845" s="5"/>
      <c r="G845" s="5"/>
      <c r="H845" s="5"/>
      <c r="I845" s="66"/>
      <c r="J845" s="66"/>
      <c r="K845" s="66"/>
      <c r="L845" s="161"/>
      <c r="M845" s="66"/>
      <c r="N845" s="162"/>
      <c r="O845" s="5"/>
      <c r="P845" s="20"/>
      <c r="Q845" s="163"/>
      <c r="R845" s="163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160"/>
      <c r="BO845" s="5"/>
    </row>
    <row r="846" spans="1:67" ht="12.75">
      <c r="A846" s="5"/>
      <c r="B846" s="160"/>
      <c r="C846" s="5"/>
      <c r="D846" s="5"/>
      <c r="E846" s="5"/>
      <c r="F846" s="5"/>
      <c r="G846" s="5"/>
      <c r="H846" s="5"/>
      <c r="I846" s="66"/>
      <c r="J846" s="66"/>
      <c r="K846" s="66"/>
      <c r="L846" s="161"/>
      <c r="M846" s="66"/>
      <c r="N846" s="162"/>
      <c r="O846" s="5"/>
      <c r="P846" s="20"/>
      <c r="Q846" s="163"/>
      <c r="R846" s="163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160"/>
      <c r="BO846" s="5"/>
    </row>
    <row r="847" spans="1:67" ht="12.75">
      <c r="A847" s="5"/>
      <c r="B847" s="160"/>
      <c r="C847" s="5"/>
      <c r="D847" s="5"/>
      <c r="E847" s="5"/>
      <c r="F847" s="5"/>
      <c r="G847" s="5"/>
      <c r="H847" s="5"/>
      <c r="I847" s="66"/>
      <c r="J847" s="66"/>
      <c r="K847" s="66"/>
      <c r="L847" s="161"/>
      <c r="M847" s="66"/>
      <c r="N847" s="162"/>
      <c r="O847" s="5"/>
      <c r="P847" s="20"/>
      <c r="Q847" s="163"/>
      <c r="R847" s="163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160"/>
      <c r="BO847" s="5"/>
    </row>
    <row r="848" spans="1:67" ht="12.75">
      <c r="A848" s="5"/>
      <c r="B848" s="160"/>
      <c r="C848" s="5"/>
      <c r="D848" s="5"/>
      <c r="E848" s="5"/>
      <c r="F848" s="5"/>
      <c r="G848" s="5"/>
      <c r="H848" s="5"/>
      <c r="I848" s="66"/>
      <c r="J848" s="66"/>
      <c r="K848" s="66"/>
      <c r="L848" s="161"/>
      <c r="M848" s="66"/>
      <c r="N848" s="162"/>
      <c r="O848" s="5"/>
      <c r="P848" s="20"/>
      <c r="Q848" s="163"/>
      <c r="R848" s="163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160"/>
      <c r="BO848" s="5"/>
    </row>
    <row r="849" spans="1:67" ht="12.75">
      <c r="A849" s="5"/>
      <c r="B849" s="160"/>
      <c r="C849" s="5"/>
      <c r="D849" s="5"/>
      <c r="E849" s="5"/>
      <c r="F849" s="5"/>
      <c r="G849" s="5"/>
      <c r="H849" s="5"/>
      <c r="I849" s="66"/>
      <c r="J849" s="66"/>
      <c r="K849" s="66"/>
      <c r="L849" s="161"/>
      <c r="M849" s="66"/>
      <c r="N849" s="162"/>
      <c r="O849" s="5"/>
      <c r="P849" s="20"/>
      <c r="Q849" s="163"/>
      <c r="R849" s="163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160"/>
      <c r="BO849" s="5"/>
    </row>
    <row r="850" spans="1:67" ht="12.75">
      <c r="A850" s="5"/>
      <c r="B850" s="160"/>
      <c r="C850" s="5"/>
      <c r="D850" s="5"/>
      <c r="E850" s="5"/>
      <c r="F850" s="5"/>
      <c r="G850" s="5"/>
      <c r="H850" s="5"/>
      <c r="I850" s="66"/>
      <c r="J850" s="66"/>
      <c r="K850" s="66"/>
      <c r="L850" s="161"/>
      <c r="M850" s="66"/>
      <c r="N850" s="162"/>
      <c r="O850" s="5"/>
      <c r="P850" s="20"/>
      <c r="Q850" s="163"/>
      <c r="R850" s="163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160"/>
      <c r="BO850" s="5"/>
    </row>
    <row r="851" spans="1:67" ht="12.75">
      <c r="A851" s="5"/>
      <c r="B851" s="160"/>
      <c r="C851" s="5"/>
      <c r="D851" s="5"/>
      <c r="E851" s="5"/>
      <c r="F851" s="5"/>
      <c r="G851" s="5"/>
      <c r="H851" s="5"/>
      <c r="I851" s="66"/>
      <c r="J851" s="66"/>
      <c r="K851" s="66"/>
      <c r="L851" s="161"/>
      <c r="M851" s="66"/>
      <c r="N851" s="162"/>
      <c r="O851" s="5"/>
      <c r="P851" s="20"/>
      <c r="Q851" s="163"/>
      <c r="R851" s="163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160"/>
      <c r="BO851" s="5"/>
    </row>
    <row r="852" spans="1:67" ht="12.75">
      <c r="A852" s="5"/>
      <c r="B852" s="160"/>
      <c r="C852" s="5"/>
      <c r="D852" s="5"/>
      <c r="E852" s="5"/>
      <c r="F852" s="5"/>
      <c r="G852" s="5"/>
      <c r="H852" s="5"/>
      <c r="I852" s="66"/>
      <c r="J852" s="66"/>
      <c r="K852" s="66"/>
      <c r="L852" s="161"/>
      <c r="M852" s="66"/>
      <c r="N852" s="162"/>
      <c r="O852" s="5"/>
      <c r="P852" s="20"/>
      <c r="Q852" s="163"/>
      <c r="R852" s="163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160"/>
      <c r="BO852" s="5"/>
    </row>
    <row r="853" spans="1:67" ht="12.75">
      <c r="A853" s="5"/>
      <c r="B853" s="160"/>
      <c r="C853" s="5"/>
      <c r="D853" s="5"/>
      <c r="E853" s="5"/>
      <c r="F853" s="5"/>
      <c r="G853" s="5"/>
      <c r="H853" s="5"/>
      <c r="I853" s="66"/>
      <c r="J853" s="66"/>
      <c r="K853" s="66"/>
      <c r="L853" s="161"/>
      <c r="M853" s="66"/>
      <c r="N853" s="162"/>
      <c r="O853" s="5"/>
      <c r="P853" s="20"/>
      <c r="Q853" s="163"/>
      <c r="R853" s="163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160"/>
      <c r="BO853" s="5"/>
    </row>
    <row r="854" spans="1:67" ht="12.75">
      <c r="A854" s="5"/>
      <c r="B854" s="160"/>
      <c r="C854" s="5"/>
      <c r="D854" s="5"/>
      <c r="E854" s="5"/>
      <c r="F854" s="5"/>
      <c r="G854" s="5"/>
      <c r="H854" s="5"/>
      <c r="I854" s="66"/>
      <c r="J854" s="66"/>
      <c r="K854" s="66"/>
      <c r="L854" s="161"/>
      <c r="M854" s="66"/>
      <c r="N854" s="162"/>
      <c r="O854" s="5"/>
      <c r="P854" s="20"/>
      <c r="Q854" s="163"/>
      <c r="R854" s="163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160"/>
      <c r="BO854" s="5"/>
    </row>
    <row r="855" spans="1:67" ht="12.75">
      <c r="A855" s="5"/>
      <c r="B855" s="160"/>
      <c r="C855" s="5"/>
      <c r="D855" s="5"/>
      <c r="E855" s="5"/>
      <c r="F855" s="5"/>
      <c r="G855" s="5"/>
      <c r="H855" s="5"/>
      <c r="I855" s="66"/>
      <c r="J855" s="66"/>
      <c r="K855" s="66"/>
      <c r="L855" s="161"/>
      <c r="M855" s="66"/>
      <c r="N855" s="162"/>
      <c r="O855" s="5"/>
      <c r="P855" s="20"/>
      <c r="Q855" s="163"/>
      <c r="R855" s="163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160"/>
      <c r="BO855" s="5"/>
    </row>
    <row r="856" spans="1:67" ht="12.75">
      <c r="A856" s="5"/>
      <c r="B856" s="160"/>
      <c r="C856" s="5"/>
      <c r="D856" s="5"/>
      <c r="E856" s="5"/>
      <c r="F856" s="5"/>
      <c r="G856" s="5"/>
      <c r="H856" s="5"/>
      <c r="I856" s="66"/>
      <c r="J856" s="66"/>
      <c r="K856" s="66"/>
      <c r="L856" s="161"/>
      <c r="M856" s="66"/>
      <c r="N856" s="162"/>
      <c r="O856" s="5"/>
      <c r="P856" s="20"/>
      <c r="Q856" s="163"/>
      <c r="R856" s="163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160"/>
      <c r="BO856" s="5"/>
    </row>
    <row r="857" spans="1:67" ht="12.75">
      <c r="A857" s="5"/>
      <c r="B857" s="160"/>
      <c r="C857" s="5"/>
      <c r="D857" s="5"/>
      <c r="E857" s="5"/>
      <c r="F857" s="5"/>
      <c r="G857" s="5"/>
      <c r="H857" s="5"/>
      <c r="I857" s="66"/>
      <c r="J857" s="66"/>
      <c r="K857" s="66"/>
      <c r="L857" s="161"/>
      <c r="M857" s="66"/>
      <c r="N857" s="162"/>
      <c r="O857" s="5"/>
      <c r="P857" s="20"/>
      <c r="Q857" s="163"/>
      <c r="R857" s="163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160"/>
      <c r="BO857" s="5"/>
    </row>
    <row r="858" spans="1:67" ht="12.75">
      <c r="A858" s="5"/>
      <c r="B858" s="160"/>
      <c r="C858" s="5"/>
      <c r="D858" s="5"/>
      <c r="E858" s="5"/>
      <c r="F858" s="5"/>
      <c r="G858" s="5"/>
      <c r="H858" s="5"/>
      <c r="I858" s="66"/>
      <c r="J858" s="66"/>
      <c r="K858" s="66"/>
      <c r="L858" s="161"/>
      <c r="M858" s="66"/>
      <c r="N858" s="162"/>
      <c r="O858" s="5"/>
      <c r="P858" s="20"/>
      <c r="Q858" s="163"/>
      <c r="R858" s="163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160"/>
      <c r="BO858" s="5"/>
    </row>
    <row r="859" spans="1:67" ht="12.75">
      <c r="A859" s="5"/>
      <c r="B859" s="160"/>
      <c r="C859" s="5"/>
      <c r="D859" s="5"/>
      <c r="E859" s="5"/>
      <c r="F859" s="5"/>
      <c r="G859" s="5"/>
      <c r="H859" s="5"/>
      <c r="I859" s="66"/>
      <c r="J859" s="66"/>
      <c r="K859" s="66"/>
      <c r="L859" s="161"/>
      <c r="M859" s="66"/>
      <c r="N859" s="162"/>
      <c r="O859" s="5"/>
      <c r="P859" s="20"/>
      <c r="Q859" s="163"/>
      <c r="R859" s="163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160"/>
      <c r="BO859" s="5"/>
    </row>
    <row r="860" spans="1:67" ht="12.75">
      <c r="A860" s="5"/>
      <c r="B860" s="160"/>
      <c r="C860" s="5"/>
      <c r="D860" s="5"/>
      <c r="E860" s="5"/>
      <c r="F860" s="5"/>
      <c r="G860" s="5"/>
      <c r="H860" s="5"/>
      <c r="I860" s="66"/>
      <c r="J860" s="66"/>
      <c r="K860" s="66"/>
      <c r="L860" s="161"/>
      <c r="M860" s="66"/>
      <c r="N860" s="162"/>
      <c r="O860" s="5"/>
      <c r="P860" s="20"/>
      <c r="Q860" s="163"/>
      <c r="R860" s="163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160"/>
      <c r="BO860" s="5"/>
    </row>
    <row r="861" spans="1:67" ht="12.75">
      <c r="A861" s="5"/>
      <c r="B861" s="160"/>
      <c r="C861" s="5"/>
      <c r="D861" s="5"/>
      <c r="E861" s="5"/>
      <c r="F861" s="5"/>
      <c r="G861" s="5"/>
      <c r="H861" s="5"/>
      <c r="I861" s="66"/>
      <c r="J861" s="66"/>
      <c r="K861" s="66"/>
      <c r="L861" s="161"/>
      <c r="M861" s="66"/>
      <c r="N861" s="162"/>
      <c r="O861" s="5"/>
      <c r="P861" s="20"/>
      <c r="Q861" s="163"/>
      <c r="R861" s="163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160"/>
      <c r="BO861" s="5"/>
    </row>
    <row r="862" spans="1:67" ht="12.75">
      <c r="A862" s="5"/>
      <c r="B862" s="160"/>
      <c r="C862" s="5"/>
      <c r="D862" s="5"/>
      <c r="E862" s="5"/>
      <c r="F862" s="5"/>
      <c r="G862" s="5"/>
      <c r="H862" s="5"/>
      <c r="I862" s="66"/>
      <c r="J862" s="66"/>
      <c r="K862" s="66"/>
      <c r="L862" s="161"/>
      <c r="M862" s="66"/>
      <c r="N862" s="162"/>
      <c r="O862" s="5"/>
      <c r="P862" s="20"/>
      <c r="Q862" s="163"/>
      <c r="R862" s="163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160"/>
      <c r="BO862" s="5"/>
    </row>
    <row r="863" spans="1:67" ht="12.75">
      <c r="A863" s="5"/>
      <c r="B863" s="160"/>
      <c r="C863" s="5"/>
      <c r="D863" s="5"/>
      <c r="E863" s="5"/>
      <c r="F863" s="5"/>
      <c r="G863" s="5"/>
      <c r="H863" s="5"/>
      <c r="I863" s="66"/>
      <c r="J863" s="66"/>
      <c r="K863" s="66"/>
      <c r="L863" s="161"/>
      <c r="M863" s="66"/>
      <c r="N863" s="162"/>
      <c r="O863" s="5"/>
      <c r="P863" s="20"/>
      <c r="Q863" s="163"/>
      <c r="R863" s="163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160"/>
      <c r="BO863" s="5"/>
    </row>
    <row r="864" spans="1:67" ht="12.75">
      <c r="A864" s="5"/>
      <c r="B864" s="160"/>
      <c r="C864" s="5"/>
      <c r="D864" s="5"/>
      <c r="E864" s="5"/>
      <c r="F864" s="5"/>
      <c r="G864" s="5"/>
      <c r="H864" s="5"/>
      <c r="I864" s="66"/>
      <c r="J864" s="66"/>
      <c r="K864" s="66"/>
      <c r="L864" s="161"/>
      <c r="M864" s="66"/>
      <c r="N864" s="162"/>
      <c r="O864" s="5"/>
      <c r="P864" s="20"/>
      <c r="Q864" s="163"/>
      <c r="R864" s="163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160"/>
      <c r="BO864" s="5"/>
    </row>
    <row r="865" spans="1:67" ht="12.75">
      <c r="A865" s="5"/>
      <c r="B865" s="160"/>
      <c r="C865" s="5"/>
      <c r="D865" s="5"/>
      <c r="E865" s="5"/>
      <c r="F865" s="5"/>
      <c r="G865" s="5"/>
      <c r="H865" s="5"/>
      <c r="I865" s="66"/>
      <c r="J865" s="66"/>
      <c r="K865" s="66"/>
      <c r="L865" s="161"/>
      <c r="M865" s="66"/>
      <c r="N865" s="162"/>
      <c r="O865" s="5"/>
      <c r="P865" s="20"/>
      <c r="Q865" s="163"/>
      <c r="R865" s="163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160"/>
      <c r="BO865" s="5"/>
    </row>
    <row r="866" spans="1:67" ht="12.75">
      <c r="A866" s="5"/>
      <c r="B866" s="160"/>
      <c r="C866" s="5"/>
      <c r="D866" s="5"/>
      <c r="E866" s="5"/>
      <c r="F866" s="5"/>
      <c r="G866" s="5"/>
      <c r="H866" s="5"/>
      <c r="I866" s="66"/>
      <c r="J866" s="66"/>
      <c r="K866" s="66"/>
      <c r="L866" s="161"/>
      <c r="M866" s="66"/>
      <c r="N866" s="162"/>
      <c r="O866" s="5"/>
      <c r="P866" s="20"/>
      <c r="Q866" s="163"/>
      <c r="R866" s="163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160"/>
      <c r="BO866" s="5"/>
    </row>
    <row r="867" spans="1:67" ht="12.75">
      <c r="A867" s="5"/>
      <c r="B867" s="160"/>
      <c r="C867" s="5"/>
      <c r="D867" s="5"/>
      <c r="E867" s="5"/>
      <c r="F867" s="5"/>
      <c r="G867" s="5"/>
      <c r="H867" s="5"/>
      <c r="I867" s="66"/>
      <c r="J867" s="66"/>
      <c r="K867" s="66"/>
      <c r="L867" s="161"/>
      <c r="M867" s="66"/>
      <c r="N867" s="162"/>
      <c r="O867" s="5"/>
      <c r="P867" s="20"/>
      <c r="Q867" s="163"/>
      <c r="R867" s="163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160"/>
      <c r="BO867" s="5"/>
    </row>
    <row r="868" spans="1:67" ht="12.75">
      <c r="A868" s="5"/>
      <c r="B868" s="160"/>
      <c r="C868" s="5"/>
      <c r="D868" s="5"/>
      <c r="E868" s="5"/>
      <c r="F868" s="5"/>
      <c r="G868" s="5"/>
      <c r="H868" s="5"/>
      <c r="I868" s="66"/>
      <c r="J868" s="66"/>
      <c r="K868" s="66"/>
      <c r="L868" s="161"/>
      <c r="M868" s="66"/>
      <c r="N868" s="162"/>
      <c r="O868" s="5"/>
      <c r="P868" s="20"/>
      <c r="Q868" s="163"/>
      <c r="R868" s="163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160"/>
      <c r="BO868" s="5"/>
    </row>
    <row r="869" spans="1:67" ht="12.75">
      <c r="A869" s="5"/>
      <c r="B869" s="160"/>
      <c r="C869" s="5"/>
      <c r="D869" s="5"/>
      <c r="E869" s="5"/>
      <c r="F869" s="5"/>
      <c r="G869" s="5"/>
      <c r="H869" s="5"/>
      <c r="I869" s="66"/>
      <c r="J869" s="66"/>
      <c r="K869" s="66"/>
      <c r="L869" s="161"/>
      <c r="M869" s="66"/>
      <c r="N869" s="162"/>
      <c r="O869" s="5"/>
      <c r="P869" s="20"/>
      <c r="Q869" s="163"/>
      <c r="R869" s="163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160"/>
      <c r="BO869" s="5"/>
    </row>
    <row r="870" spans="1:67" ht="12.75">
      <c r="A870" s="5"/>
      <c r="B870" s="160"/>
      <c r="C870" s="5"/>
      <c r="D870" s="5"/>
      <c r="E870" s="5"/>
      <c r="F870" s="5"/>
      <c r="G870" s="5"/>
      <c r="H870" s="5"/>
      <c r="I870" s="66"/>
      <c r="J870" s="66"/>
      <c r="K870" s="66"/>
      <c r="L870" s="161"/>
      <c r="M870" s="66"/>
      <c r="N870" s="162"/>
      <c r="O870" s="5"/>
      <c r="P870" s="20"/>
      <c r="Q870" s="163"/>
      <c r="R870" s="163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160"/>
      <c r="BO870" s="5"/>
    </row>
    <row r="871" spans="1:67" ht="12.75">
      <c r="A871" s="5"/>
      <c r="B871" s="160"/>
      <c r="C871" s="5"/>
      <c r="D871" s="5"/>
      <c r="E871" s="5"/>
      <c r="F871" s="5"/>
      <c r="G871" s="5"/>
      <c r="H871" s="5"/>
      <c r="I871" s="66"/>
      <c r="J871" s="66"/>
      <c r="K871" s="66"/>
      <c r="L871" s="161"/>
      <c r="M871" s="66"/>
      <c r="N871" s="162"/>
      <c r="O871" s="5"/>
      <c r="P871" s="20"/>
      <c r="Q871" s="163"/>
      <c r="R871" s="163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160"/>
      <c r="BO871" s="5"/>
    </row>
    <row r="872" spans="1:67" ht="12.75">
      <c r="A872" s="5"/>
      <c r="B872" s="160"/>
      <c r="C872" s="5"/>
      <c r="D872" s="5"/>
      <c r="E872" s="5"/>
      <c r="F872" s="5"/>
      <c r="G872" s="5"/>
      <c r="H872" s="5"/>
      <c r="I872" s="66"/>
      <c r="J872" s="66"/>
      <c r="K872" s="66"/>
      <c r="L872" s="161"/>
      <c r="M872" s="66"/>
      <c r="N872" s="162"/>
      <c r="O872" s="5"/>
      <c r="P872" s="20"/>
      <c r="Q872" s="163"/>
      <c r="R872" s="163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160"/>
      <c r="BO872" s="5"/>
    </row>
    <row r="873" spans="1:67" ht="12.75">
      <c r="A873" s="5"/>
      <c r="B873" s="160"/>
      <c r="C873" s="5"/>
      <c r="D873" s="5"/>
      <c r="E873" s="5"/>
      <c r="F873" s="5"/>
      <c r="G873" s="5"/>
      <c r="H873" s="5"/>
      <c r="I873" s="66"/>
      <c r="J873" s="66"/>
      <c r="K873" s="66"/>
      <c r="L873" s="161"/>
      <c r="M873" s="66"/>
      <c r="N873" s="162"/>
      <c r="O873" s="5"/>
      <c r="P873" s="20"/>
      <c r="Q873" s="163"/>
      <c r="R873" s="163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160"/>
      <c r="BO873" s="5"/>
    </row>
    <row r="874" spans="1:67" ht="12.75">
      <c r="A874" s="5"/>
      <c r="B874" s="160"/>
      <c r="C874" s="5"/>
      <c r="D874" s="5"/>
      <c r="E874" s="5"/>
      <c r="F874" s="5"/>
      <c r="G874" s="5"/>
      <c r="H874" s="5"/>
      <c r="I874" s="66"/>
      <c r="J874" s="66"/>
      <c r="K874" s="66"/>
      <c r="L874" s="161"/>
      <c r="M874" s="66"/>
      <c r="N874" s="162"/>
      <c r="O874" s="5"/>
      <c r="P874" s="20"/>
      <c r="Q874" s="163"/>
      <c r="R874" s="163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160"/>
      <c r="BO874" s="5"/>
    </row>
    <row r="875" spans="1:67" ht="12.75">
      <c r="A875" s="5"/>
      <c r="B875" s="160"/>
      <c r="C875" s="5"/>
      <c r="D875" s="5"/>
      <c r="E875" s="5"/>
      <c r="F875" s="5"/>
      <c r="G875" s="5"/>
      <c r="H875" s="5"/>
      <c r="I875" s="66"/>
      <c r="J875" s="66"/>
      <c r="K875" s="66"/>
      <c r="L875" s="161"/>
      <c r="M875" s="66"/>
      <c r="N875" s="162"/>
      <c r="O875" s="5"/>
      <c r="P875" s="20"/>
      <c r="Q875" s="163"/>
      <c r="R875" s="163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160"/>
      <c r="BO875" s="5"/>
    </row>
    <row r="876" spans="1:67" ht="12.75">
      <c r="A876" s="5"/>
      <c r="B876" s="160"/>
      <c r="C876" s="5"/>
      <c r="D876" s="5"/>
      <c r="E876" s="5"/>
      <c r="F876" s="5"/>
      <c r="G876" s="5"/>
      <c r="H876" s="5"/>
      <c r="I876" s="66"/>
      <c r="J876" s="66"/>
      <c r="K876" s="66"/>
      <c r="L876" s="161"/>
      <c r="M876" s="66"/>
      <c r="N876" s="162"/>
      <c r="O876" s="5"/>
      <c r="P876" s="20"/>
      <c r="Q876" s="163"/>
      <c r="R876" s="163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160"/>
      <c r="BO876" s="5"/>
    </row>
    <row r="877" spans="1:67" ht="12.75">
      <c r="A877" s="5"/>
      <c r="B877" s="160"/>
      <c r="C877" s="5"/>
      <c r="D877" s="5"/>
      <c r="E877" s="5"/>
      <c r="F877" s="5"/>
      <c r="G877" s="5"/>
      <c r="H877" s="5"/>
      <c r="I877" s="66"/>
      <c r="J877" s="66"/>
      <c r="K877" s="66"/>
      <c r="L877" s="161"/>
      <c r="M877" s="66"/>
      <c r="N877" s="162"/>
      <c r="O877" s="5"/>
      <c r="P877" s="20"/>
      <c r="Q877" s="163"/>
      <c r="R877" s="163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160"/>
      <c r="BO877" s="5"/>
    </row>
    <row r="878" spans="1:67" ht="12.75">
      <c r="A878" s="5"/>
      <c r="B878" s="160"/>
      <c r="C878" s="5"/>
      <c r="D878" s="5"/>
      <c r="E878" s="5"/>
      <c r="F878" s="5"/>
      <c r="G878" s="5"/>
      <c r="H878" s="5"/>
      <c r="I878" s="66"/>
      <c r="J878" s="66"/>
      <c r="K878" s="66"/>
      <c r="L878" s="161"/>
      <c r="M878" s="66"/>
      <c r="N878" s="162"/>
      <c r="O878" s="5"/>
      <c r="P878" s="20"/>
      <c r="Q878" s="163"/>
      <c r="R878" s="163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160"/>
      <c r="BO878" s="5"/>
    </row>
    <row r="879" spans="1:67" ht="12.75">
      <c r="A879" s="5"/>
      <c r="B879" s="160"/>
      <c r="C879" s="5"/>
      <c r="D879" s="5"/>
      <c r="E879" s="5"/>
      <c r="F879" s="5"/>
      <c r="G879" s="5"/>
      <c r="H879" s="5"/>
      <c r="I879" s="66"/>
      <c r="J879" s="66"/>
      <c r="K879" s="66"/>
      <c r="L879" s="161"/>
      <c r="M879" s="66"/>
      <c r="N879" s="162"/>
      <c r="O879" s="5"/>
      <c r="P879" s="20"/>
      <c r="Q879" s="163"/>
      <c r="R879" s="163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160"/>
      <c r="BO879" s="5"/>
    </row>
    <row r="880" spans="1:67" ht="12.75">
      <c r="A880" s="5"/>
      <c r="B880" s="160"/>
      <c r="C880" s="5"/>
      <c r="D880" s="5"/>
      <c r="E880" s="5"/>
      <c r="F880" s="5"/>
      <c r="G880" s="5"/>
      <c r="H880" s="5"/>
      <c r="I880" s="66"/>
      <c r="J880" s="66"/>
      <c r="K880" s="66"/>
      <c r="L880" s="161"/>
      <c r="M880" s="66"/>
      <c r="N880" s="162"/>
      <c r="O880" s="5"/>
      <c r="P880" s="20"/>
      <c r="Q880" s="163"/>
      <c r="R880" s="163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160"/>
      <c r="BO880" s="5"/>
    </row>
    <row r="881" spans="1:67" ht="12.75">
      <c r="A881" s="5"/>
      <c r="B881" s="160"/>
      <c r="C881" s="5"/>
      <c r="D881" s="5"/>
      <c r="E881" s="5"/>
      <c r="F881" s="5"/>
      <c r="G881" s="5"/>
      <c r="H881" s="5"/>
      <c r="I881" s="66"/>
      <c r="J881" s="66"/>
      <c r="K881" s="66"/>
      <c r="L881" s="161"/>
      <c r="M881" s="66"/>
      <c r="N881" s="162"/>
      <c r="O881" s="5"/>
      <c r="P881" s="20"/>
      <c r="Q881" s="163"/>
      <c r="R881" s="163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160"/>
      <c r="BO881" s="5"/>
    </row>
    <row r="882" spans="1:67" ht="12.75">
      <c r="A882" s="5"/>
      <c r="B882" s="160"/>
      <c r="C882" s="5"/>
      <c r="D882" s="5"/>
      <c r="E882" s="5"/>
      <c r="F882" s="5"/>
      <c r="G882" s="5"/>
      <c r="H882" s="5"/>
      <c r="I882" s="66"/>
      <c r="J882" s="66"/>
      <c r="K882" s="66"/>
      <c r="L882" s="161"/>
      <c r="M882" s="66"/>
      <c r="N882" s="162"/>
      <c r="O882" s="5"/>
      <c r="P882" s="20"/>
      <c r="Q882" s="163"/>
      <c r="R882" s="163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160"/>
      <c r="BO882" s="5"/>
    </row>
    <row r="883" spans="1:67" ht="12.75">
      <c r="A883" s="5"/>
      <c r="B883" s="160"/>
      <c r="C883" s="5"/>
      <c r="D883" s="5"/>
      <c r="E883" s="5"/>
      <c r="F883" s="5"/>
      <c r="G883" s="5"/>
      <c r="H883" s="5"/>
      <c r="I883" s="66"/>
      <c r="J883" s="66"/>
      <c r="K883" s="66"/>
      <c r="L883" s="161"/>
      <c r="M883" s="66"/>
      <c r="N883" s="162"/>
      <c r="O883" s="5"/>
      <c r="P883" s="20"/>
      <c r="Q883" s="163"/>
      <c r="R883" s="163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160"/>
      <c r="BO883" s="5"/>
    </row>
    <row r="884" spans="1:67" ht="12.75">
      <c r="A884" s="5"/>
      <c r="B884" s="160"/>
      <c r="C884" s="5"/>
      <c r="D884" s="5"/>
      <c r="E884" s="5"/>
      <c r="F884" s="5"/>
      <c r="G884" s="5"/>
      <c r="H884" s="5"/>
      <c r="I884" s="66"/>
      <c r="J884" s="66"/>
      <c r="K884" s="66"/>
      <c r="L884" s="161"/>
      <c r="M884" s="66"/>
      <c r="N884" s="162"/>
      <c r="O884" s="5"/>
      <c r="P884" s="20"/>
      <c r="Q884" s="163"/>
      <c r="R884" s="163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160"/>
      <c r="BO884" s="5"/>
    </row>
    <row r="885" spans="1:67" ht="12.75">
      <c r="A885" s="5"/>
      <c r="B885" s="160"/>
      <c r="C885" s="5"/>
      <c r="D885" s="5"/>
      <c r="E885" s="5"/>
      <c r="F885" s="5"/>
      <c r="G885" s="5"/>
      <c r="H885" s="5"/>
      <c r="I885" s="66"/>
      <c r="J885" s="66"/>
      <c r="K885" s="66"/>
      <c r="L885" s="161"/>
      <c r="M885" s="66"/>
      <c r="N885" s="162"/>
      <c r="O885" s="5"/>
      <c r="P885" s="20"/>
      <c r="Q885" s="163"/>
      <c r="R885" s="163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160"/>
      <c r="BO885" s="5"/>
    </row>
    <row r="886" spans="1:67" ht="12.75">
      <c r="A886" s="5"/>
      <c r="B886" s="160"/>
      <c r="C886" s="5"/>
      <c r="D886" s="5"/>
      <c r="E886" s="5"/>
      <c r="F886" s="5"/>
      <c r="G886" s="5"/>
      <c r="H886" s="5"/>
      <c r="I886" s="66"/>
      <c r="J886" s="66"/>
      <c r="K886" s="66"/>
      <c r="L886" s="161"/>
      <c r="M886" s="66"/>
      <c r="N886" s="162"/>
      <c r="O886" s="5"/>
      <c r="P886" s="20"/>
      <c r="Q886" s="163"/>
      <c r="R886" s="163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160"/>
      <c r="BO886" s="5"/>
    </row>
    <row r="887" spans="1:67" ht="12.75">
      <c r="A887" s="5"/>
      <c r="B887" s="160"/>
      <c r="C887" s="5"/>
      <c r="D887" s="5"/>
      <c r="E887" s="5"/>
      <c r="F887" s="5"/>
      <c r="G887" s="5"/>
      <c r="H887" s="5"/>
      <c r="I887" s="66"/>
      <c r="J887" s="66"/>
      <c r="K887" s="66"/>
      <c r="L887" s="161"/>
      <c r="M887" s="66"/>
      <c r="N887" s="162"/>
      <c r="O887" s="5"/>
      <c r="P887" s="20"/>
      <c r="Q887" s="163"/>
      <c r="R887" s="163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160"/>
      <c r="BO887" s="5"/>
    </row>
    <row r="888" spans="1:67" ht="12.75">
      <c r="A888" s="5"/>
      <c r="B888" s="160"/>
      <c r="C888" s="5"/>
      <c r="D888" s="5"/>
      <c r="E888" s="5"/>
      <c r="F888" s="5"/>
      <c r="G888" s="5"/>
      <c r="H888" s="5"/>
      <c r="I888" s="66"/>
      <c r="J888" s="66"/>
      <c r="K888" s="66"/>
      <c r="L888" s="161"/>
      <c r="M888" s="66"/>
      <c r="N888" s="162"/>
      <c r="O888" s="5"/>
      <c r="P888" s="20"/>
      <c r="Q888" s="163"/>
      <c r="R888" s="163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160"/>
      <c r="BO888" s="5"/>
    </row>
    <row r="889" spans="1:67" ht="12.75">
      <c r="A889" s="5"/>
      <c r="B889" s="160"/>
      <c r="C889" s="5"/>
      <c r="D889" s="5"/>
      <c r="E889" s="5"/>
      <c r="F889" s="5"/>
      <c r="G889" s="5"/>
      <c r="H889" s="5"/>
      <c r="I889" s="66"/>
      <c r="J889" s="66"/>
      <c r="K889" s="66"/>
      <c r="L889" s="161"/>
      <c r="M889" s="66"/>
      <c r="N889" s="162"/>
      <c r="O889" s="5"/>
      <c r="P889" s="20"/>
      <c r="Q889" s="163"/>
      <c r="R889" s="163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160"/>
      <c r="BO889" s="5"/>
    </row>
    <row r="890" spans="1:67" ht="12.75">
      <c r="A890" s="5"/>
      <c r="B890" s="160"/>
      <c r="C890" s="5"/>
      <c r="D890" s="5"/>
      <c r="E890" s="5"/>
      <c r="F890" s="5"/>
      <c r="G890" s="5"/>
      <c r="H890" s="5"/>
      <c r="I890" s="66"/>
      <c r="J890" s="66"/>
      <c r="K890" s="66"/>
      <c r="L890" s="161"/>
      <c r="M890" s="66"/>
      <c r="N890" s="162"/>
      <c r="O890" s="5"/>
      <c r="P890" s="20"/>
      <c r="Q890" s="163"/>
      <c r="R890" s="163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160"/>
      <c r="BO890" s="5"/>
    </row>
    <row r="891" spans="1:67" ht="12.75">
      <c r="A891" s="5"/>
      <c r="B891" s="160"/>
      <c r="C891" s="5"/>
      <c r="D891" s="5"/>
      <c r="E891" s="5"/>
      <c r="F891" s="5"/>
      <c r="G891" s="5"/>
      <c r="H891" s="5"/>
      <c r="I891" s="66"/>
      <c r="J891" s="66"/>
      <c r="K891" s="66"/>
      <c r="L891" s="161"/>
      <c r="M891" s="66"/>
      <c r="N891" s="162"/>
      <c r="O891" s="5"/>
      <c r="P891" s="20"/>
      <c r="Q891" s="163"/>
      <c r="R891" s="163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160"/>
      <c r="BO891" s="5"/>
    </row>
    <row r="892" spans="1:67" ht="12.75">
      <c r="A892" s="5"/>
      <c r="B892" s="160"/>
      <c r="C892" s="5"/>
      <c r="D892" s="5"/>
      <c r="E892" s="5"/>
      <c r="F892" s="5"/>
      <c r="G892" s="5"/>
      <c r="H892" s="5"/>
      <c r="I892" s="66"/>
      <c r="J892" s="66"/>
      <c r="K892" s="66"/>
      <c r="L892" s="161"/>
      <c r="M892" s="66"/>
      <c r="N892" s="162"/>
      <c r="O892" s="5"/>
      <c r="P892" s="20"/>
      <c r="Q892" s="163"/>
      <c r="R892" s="163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160"/>
      <c r="BO892" s="5"/>
    </row>
    <row r="893" spans="1:67" ht="12.75">
      <c r="A893" s="5"/>
      <c r="B893" s="160"/>
      <c r="C893" s="5"/>
      <c r="D893" s="5"/>
      <c r="E893" s="5"/>
      <c r="F893" s="5"/>
      <c r="G893" s="5"/>
      <c r="H893" s="5"/>
      <c r="I893" s="66"/>
      <c r="J893" s="66"/>
      <c r="K893" s="66"/>
      <c r="L893" s="161"/>
      <c r="M893" s="66"/>
      <c r="N893" s="162"/>
      <c r="O893" s="5"/>
      <c r="P893" s="20"/>
      <c r="Q893" s="163"/>
      <c r="R893" s="163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160"/>
      <c r="BO893" s="5"/>
    </row>
    <row r="894" spans="1:67" ht="12.75">
      <c r="A894" s="5"/>
      <c r="B894" s="160"/>
      <c r="C894" s="5"/>
      <c r="D894" s="5"/>
      <c r="E894" s="5"/>
      <c r="F894" s="5"/>
      <c r="G894" s="5"/>
      <c r="H894" s="5"/>
      <c r="I894" s="66"/>
      <c r="J894" s="66"/>
      <c r="K894" s="66"/>
      <c r="L894" s="161"/>
      <c r="M894" s="66"/>
      <c r="N894" s="162"/>
      <c r="O894" s="5"/>
      <c r="P894" s="20"/>
      <c r="Q894" s="163"/>
      <c r="R894" s="163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160"/>
      <c r="BO894" s="5"/>
    </row>
    <row r="895" spans="1:67" ht="12.75">
      <c r="A895" s="5"/>
      <c r="B895" s="160"/>
      <c r="C895" s="5"/>
      <c r="D895" s="5"/>
      <c r="E895" s="5"/>
      <c r="F895" s="5"/>
      <c r="G895" s="5"/>
      <c r="H895" s="5"/>
      <c r="I895" s="66"/>
      <c r="J895" s="66"/>
      <c r="K895" s="66"/>
      <c r="L895" s="161"/>
      <c r="M895" s="66"/>
      <c r="N895" s="162"/>
      <c r="O895" s="5"/>
      <c r="P895" s="20"/>
      <c r="Q895" s="163"/>
      <c r="R895" s="163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160"/>
      <c r="BO895" s="5"/>
    </row>
    <row r="896" spans="1:67" ht="12.75">
      <c r="A896" s="5"/>
      <c r="B896" s="160"/>
      <c r="C896" s="5"/>
      <c r="D896" s="5"/>
      <c r="E896" s="5"/>
      <c r="F896" s="5"/>
      <c r="G896" s="5"/>
      <c r="H896" s="5"/>
      <c r="I896" s="66"/>
      <c r="J896" s="66"/>
      <c r="K896" s="66"/>
      <c r="L896" s="161"/>
      <c r="M896" s="66"/>
      <c r="N896" s="162"/>
      <c r="O896" s="5"/>
      <c r="P896" s="20"/>
      <c r="Q896" s="163"/>
      <c r="R896" s="163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160"/>
      <c r="BO896" s="5"/>
    </row>
    <row r="897" spans="1:67" ht="12.75">
      <c r="A897" s="5"/>
      <c r="B897" s="160"/>
      <c r="C897" s="5"/>
      <c r="D897" s="5"/>
      <c r="E897" s="5"/>
      <c r="F897" s="5"/>
      <c r="G897" s="5"/>
      <c r="H897" s="5"/>
      <c r="I897" s="66"/>
      <c r="J897" s="66"/>
      <c r="K897" s="66"/>
      <c r="L897" s="161"/>
      <c r="M897" s="66"/>
      <c r="N897" s="162"/>
      <c r="O897" s="5"/>
      <c r="P897" s="20"/>
      <c r="Q897" s="163"/>
      <c r="R897" s="163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160"/>
      <c r="BO897" s="5"/>
    </row>
    <row r="898" spans="1:67" ht="12.75">
      <c r="A898" s="5"/>
      <c r="B898" s="160"/>
      <c r="C898" s="5"/>
      <c r="D898" s="5"/>
      <c r="E898" s="5"/>
      <c r="F898" s="5"/>
      <c r="G898" s="5"/>
      <c r="H898" s="5"/>
      <c r="I898" s="66"/>
      <c r="J898" s="66"/>
      <c r="K898" s="66"/>
      <c r="L898" s="161"/>
      <c r="M898" s="66"/>
      <c r="N898" s="162"/>
      <c r="O898" s="5"/>
      <c r="P898" s="20"/>
      <c r="Q898" s="163"/>
      <c r="R898" s="163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160"/>
      <c r="BO898" s="5"/>
    </row>
    <row r="899" spans="1:67" ht="12.75">
      <c r="A899" s="5"/>
      <c r="B899" s="160"/>
      <c r="C899" s="5"/>
      <c r="D899" s="5"/>
      <c r="E899" s="5"/>
      <c r="F899" s="5"/>
      <c r="G899" s="5"/>
      <c r="H899" s="5"/>
      <c r="I899" s="66"/>
      <c r="J899" s="66"/>
      <c r="K899" s="66"/>
      <c r="L899" s="161"/>
      <c r="M899" s="66"/>
      <c r="N899" s="162"/>
      <c r="O899" s="5"/>
      <c r="P899" s="20"/>
      <c r="Q899" s="163"/>
      <c r="R899" s="163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160"/>
      <c r="BO899" s="5"/>
    </row>
    <row r="900" spans="1:67" ht="12.75">
      <c r="A900" s="5"/>
      <c r="B900" s="160"/>
      <c r="C900" s="5"/>
      <c r="D900" s="5"/>
      <c r="E900" s="5"/>
      <c r="F900" s="5"/>
      <c r="G900" s="5"/>
      <c r="H900" s="5"/>
      <c r="I900" s="66"/>
      <c r="J900" s="66"/>
      <c r="K900" s="66"/>
      <c r="L900" s="161"/>
      <c r="M900" s="66"/>
      <c r="N900" s="162"/>
      <c r="O900" s="5"/>
      <c r="P900" s="20"/>
      <c r="Q900" s="163"/>
      <c r="R900" s="163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160"/>
      <c r="BO900" s="5"/>
    </row>
    <row r="901" spans="1:67" ht="12.75">
      <c r="A901" s="5"/>
      <c r="B901" s="160"/>
      <c r="C901" s="5"/>
      <c r="D901" s="5"/>
      <c r="E901" s="5"/>
      <c r="F901" s="5"/>
      <c r="G901" s="5"/>
      <c r="H901" s="5"/>
      <c r="I901" s="66"/>
      <c r="J901" s="66"/>
      <c r="K901" s="66"/>
      <c r="L901" s="161"/>
      <c r="M901" s="66"/>
      <c r="N901" s="162"/>
      <c r="O901" s="5"/>
      <c r="P901" s="20"/>
      <c r="Q901" s="163"/>
      <c r="R901" s="163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160"/>
      <c r="BO901" s="5"/>
    </row>
    <row r="902" spans="1:67" ht="12.75">
      <c r="A902" s="5"/>
      <c r="B902" s="160"/>
      <c r="C902" s="5"/>
      <c r="D902" s="5"/>
      <c r="E902" s="5"/>
      <c r="F902" s="5"/>
      <c r="G902" s="5"/>
      <c r="H902" s="5"/>
      <c r="I902" s="66"/>
      <c r="J902" s="66"/>
      <c r="K902" s="66"/>
      <c r="L902" s="161"/>
      <c r="M902" s="66"/>
      <c r="N902" s="162"/>
      <c r="O902" s="5"/>
      <c r="P902" s="20"/>
      <c r="Q902" s="163"/>
      <c r="R902" s="163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160"/>
      <c r="BO902" s="5"/>
    </row>
    <row r="903" spans="1:67" ht="12.75">
      <c r="A903" s="5"/>
      <c r="B903" s="160"/>
      <c r="C903" s="5"/>
      <c r="D903" s="5"/>
      <c r="E903" s="5"/>
      <c r="F903" s="5"/>
      <c r="G903" s="5"/>
      <c r="H903" s="5"/>
      <c r="I903" s="66"/>
      <c r="J903" s="66"/>
      <c r="K903" s="66"/>
      <c r="L903" s="161"/>
      <c r="M903" s="66"/>
      <c r="N903" s="162"/>
      <c r="O903" s="5"/>
      <c r="P903" s="20"/>
      <c r="Q903" s="163"/>
      <c r="R903" s="163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160"/>
      <c r="BO903" s="5"/>
    </row>
    <row r="904" spans="1:67" ht="12.75">
      <c r="A904" s="5"/>
      <c r="B904" s="160"/>
      <c r="C904" s="5"/>
      <c r="D904" s="5"/>
      <c r="E904" s="5"/>
      <c r="F904" s="5"/>
      <c r="G904" s="5"/>
      <c r="H904" s="5"/>
      <c r="I904" s="66"/>
      <c r="J904" s="66"/>
      <c r="K904" s="66"/>
      <c r="L904" s="161"/>
      <c r="M904" s="66"/>
      <c r="N904" s="162"/>
      <c r="O904" s="5"/>
      <c r="P904" s="20"/>
      <c r="Q904" s="163"/>
      <c r="R904" s="163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160"/>
      <c r="BO904" s="5"/>
    </row>
    <row r="905" spans="1:67" ht="12.75">
      <c r="A905" s="5"/>
      <c r="B905" s="160"/>
      <c r="C905" s="5"/>
      <c r="D905" s="5"/>
      <c r="E905" s="5"/>
      <c r="F905" s="5"/>
      <c r="G905" s="5"/>
      <c r="H905" s="5"/>
      <c r="I905" s="66"/>
      <c r="J905" s="66"/>
      <c r="K905" s="66"/>
      <c r="L905" s="161"/>
      <c r="M905" s="66"/>
      <c r="N905" s="162"/>
      <c r="O905" s="5"/>
      <c r="P905" s="20"/>
      <c r="Q905" s="163"/>
      <c r="R905" s="163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160"/>
      <c r="BO905" s="5"/>
    </row>
    <row r="906" spans="1:67" ht="12.75">
      <c r="A906" s="5"/>
      <c r="B906" s="160"/>
      <c r="C906" s="5"/>
      <c r="D906" s="5"/>
      <c r="E906" s="5"/>
      <c r="F906" s="5"/>
      <c r="G906" s="5"/>
      <c r="H906" s="5"/>
      <c r="I906" s="66"/>
      <c r="J906" s="66"/>
      <c r="K906" s="66"/>
      <c r="L906" s="161"/>
      <c r="M906" s="66"/>
      <c r="N906" s="162"/>
      <c r="O906" s="5"/>
      <c r="P906" s="20"/>
      <c r="Q906" s="163"/>
      <c r="R906" s="163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160"/>
      <c r="BO906" s="5"/>
    </row>
    <row r="907" spans="1:67" ht="12.75">
      <c r="A907" s="5"/>
      <c r="B907" s="160"/>
      <c r="C907" s="5"/>
      <c r="D907" s="5"/>
      <c r="E907" s="5"/>
      <c r="F907" s="5"/>
      <c r="G907" s="5"/>
      <c r="H907" s="5"/>
      <c r="I907" s="66"/>
      <c r="J907" s="66"/>
      <c r="K907" s="66"/>
      <c r="L907" s="161"/>
      <c r="M907" s="66"/>
      <c r="N907" s="162"/>
      <c r="O907" s="5"/>
      <c r="P907" s="20"/>
      <c r="Q907" s="163"/>
      <c r="R907" s="163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160"/>
      <c r="BO907" s="5"/>
    </row>
    <row r="908" spans="1:67" ht="12.75">
      <c r="A908" s="5"/>
      <c r="B908" s="160"/>
      <c r="C908" s="5"/>
      <c r="D908" s="5"/>
      <c r="E908" s="5"/>
      <c r="F908" s="5"/>
      <c r="G908" s="5"/>
      <c r="H908" s="5"/>
      <c r="I908" s="66"/>
      <c r="J908" s="66"/>
      <c r="K908" s="66"/>
      <c r="L908" s="161"/>
      <c r="M908" s="66"/>
      <c r="N908" s="162"/>
      <c r="O908" s="5"/>
      <c r="P908" s="20"/>
      <c r="Q908" s="163"/>
      <c r="R908" s="163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160"/>
      <c r="BO908" s="5"/>
    </row>
    <row r="909" spans="1:67" ht="12.75">
      <c r="A909" s="5"/>
      <c r="B909" s="160"/>
      <c r="C909" s="5"/>
      <c r="D909" s="5"/>
      <c r="E909" s="5"/>
      <c r="F909" s="5"/>
      <c r="G909" s="5"/>
      <c r="H909" s="5"/>
      <c r="I909" s="66"/>
      <c r="J909" s="66"/>
      <c r="K909" s="66"/>
      <c r="L909" s="161"/>
      <c r="M909" s="66"/>
      <c r="N909" s="162"/>
      <c r="O909" s="5"/>
      <c r="P909" s="20"/>
      <c r="Q909" s="163"/>
      <c r="R909" s="163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160"/>
      <c r="BO909" s="5"/>
    </row>
    <row r="910" spans="1:67" ht="12.75">
      <c r="A910" s="5"/>
      <c r="B910" s="160"/>
      <c r="C910" s="5"/>
      <c r="D910" s="5"/>
      <c r="E910" s="5"/>
      <c r="F910" s="5"/>
      <c r="G910" s="5"/>
      <c r="H910" s="5"/>
      <c r="I910" s="66"/>
      <c r="J910" s="66"/>
      <c r="K910" s="66"/>
      <c r="L910" s="161"/>
      <c r="M910" s="66"/>
      <c r="N910" s="162"/>
      <c r="O910" s="5"/>
      <c r="P910" s="20"/>
      <c r="Q910" s="163"/>
      <c r="R910" s="163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160"/>
      <c r="BO910" s="5"/>
    </row>
    <row r="911" spans="1:67" ht="12.75">
      <c r="A911" s="5"/>
      <c r="B911" s="160"/>
      <c r="C911" s="5"/>
      <c r="D911" s="5"/>
      <c r="E911" s="5"/>
      <c r="F911" s="5"/>
      <c r="G911" s="5"/>
      <c r="H911" s="5"/>
      <c r="I911" s="66"/>
      <c r="J911" s="66"/>
      <c r="K911" s="66"/>
      <c r="L911" s="161"/>
      <c r="M911" s="66"/>
      <c r="N911" s="162"/>
      <c r="O911" s="5"/>
      <c r="P911" s="20"/>
      <c r="Q911" s="163"/>
      <c r="R911" s="163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160"/>
      <c r="BO911" s="5"/>
    </row>
    <row r="912" spans="1:67" ht="12.75">
      <c r="A912" s="5"/>
      <c r="B912" s="160"/>
      <c r="C912" s="5"/>
      <c r="D912" s="5"/>
      <c r="E912" s="5"/>
      <c r="F912" s="5"/>
      <c r="G912" s="5"/>
      <c r="H912" s="5"/>
      <c r="I912" s="66"/>
      <c r="J912" s="66"/>
      <c r="K912" s="66"/>
      <c r="L912" s="161"/>
      <c r="M912" s="66"/>
      <c r="N912" s="162"/>
      <c r="O912" s="5"/>
      <c r="P912" s="20"/>
      <c r="Q912" s="163"/>
      <c r="R912" s="163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160"/>
      <c r="BO912" s="5"/>
    </row>
    <row r="913" spans="1:67" ht="12.75">
      <c r="A913" s="5"/>
      <c r="B913" s="160"/>
      <c r="C913" s="5"/>
      <c r="D913" s="5"/>
      <c r="E913" s="5"/>
      <c r="F913" s="5"/>
      <c r="G913" s="5"/>
      <c r="H913" s="5"/>
      <c r="I913" s="66"/>
      <c r="J913" s="66"/>
      <c r="K913" s="66"/>
      <c r="L913" s="161"/>
      <c r="M913" s="66"/>
      <c r="N913" s="162"/>
      <c r="O913" s="5"/>
      <c r="P913" s="20"/>
      <c r="Q913" s="163"/>
      <c r="R913" s="163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160"/>
      <c r="BO913" s="5"/>
    </row>
    <row r="914" spans="1:67" ht="12.75">
      <c r="A914" s="5"/>
      <c r="B914" s="160"/>
      <c r="C914" s="5"/>
      <c r="D914" s="5"/>
      <c r="E914" s="5"/>
      <c r="F914" s="5"/>
      <c r="G914" s="5"/>
      <c r="H914" s="5"/>
      <c r="I914" s="66"/>
      <c r="J914" s="66"/>
      <c r="K914" s="66"/>
      <c r="L914" s="161"/>
      <c r="M914" s="66"/>
      <c r="N914" s="162"/>
      <c r="O914" s="5"/>
      <c r="P914" s="20"/>
      <c r="Q914" s="163"/>
      <c r="R914" s="163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160"/>
      <c r="BO914" s="5"/>
    </row>
    <row r="915" spans="1:67" ht="12.75">
      <c r="A915" s="5"/>
      <c r="B915" s="160"/>
      <c r="C915" s="5"/>
      <c r="D915" s="5"/>
      <c r="E915" s="5"/>
      <c r="F915" s="5"/>
      <c r="G915" s="5"/>
      <c r="H915" s="5"/>
      <c r="I915" s="66"/>
      <c r="J915" s="66"/>
      <c r="K915" s="66"/>
      <c r="L915" s="161"/>
      <c r="M915" s="66"/>
      <c r="N915" s="162"/>
      <c r="O915" s="5"/>
      <c r="P915" s="20"/>
      <c r="Q915" s="163"/>
      <c r="R915" s="163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160"/>
      <c r="BO915" s="5"/>
    </row>
    <row r="916" spans="1:67" ht="12.75">
      <c r="A916" s="5"/>
      <c r="B916" s="160"/>
      <c r="C916" s="5"/>
      <c r="D916" s="5"/>
      <c r="E916" s="5"/>
      <c r="F916" s="5"/>
      <c r="G916" s="5"/>
      <c r="H916" s="5"/>
      <c r="I916" s="66"/>
      <c r="J916" s="66"/>
      <c r="K916" s="66"/>
      <c r="L916" s="161"/>
      <c r="M916" s="66"/>
      <c r="N916" s="162"/>
      <c r="O916" s="5"/>
      <c r="P916" s="20"/>
      <c r="Q916" s="163"/>
      <c r="R916" s="163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160"/>
      <c r="BO916" s="5"/>
    </row>
    <row r="917" spans="1:67" ht="12.75">
      <c r="A917" s="5"/>
      <c r="B917" s="160"/>
      <c r="C917" s="5"/>
      <c r="D917" s="5"/>
      <c r="E917" s="5"/>
      <c r="F917" s="5"/>
      <c r="G917" s="5"/>
      <c r="H917" s="5"/>
      <c r="I917" s="66"/>
      <c r="J917" s="66"/>
      <c r="K917" s="66"/>
      <c r="L917" s="161"/>
      <c r="M917" s="66"/>
      <c r="N917" s="162"/>
      <c r="O917" s="5"/>
      <c r="P917" s="20"/>
      <c r="Q917" s="163"/>
      <c r="R917" s="163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160"/>
      <c r="BO917" s="5"/>
    </row>
    <row r="918" spans="1:67" ht="12.75">
      <c r="A918" s="5"/>
      <c r="B918" s="160"/>
      <c r="C918" s="5"/>
      <c r="D918" s="5"/>
      <c r="E918" s="5"/>
      <c r="F918" s="5"/>
      <c r="G918" s="5"/>
      <c r="H918" s="5"/>
      <c r="I918" s="66"/>
      <c r="J918" s="66"/>
      <c r="K918" s="66"/>
      <c r="L918" s="161"/>
      <c r="M918" s="66"/>
      <c r="N918" s="162"/>
      <c r="O918" s="5"/>
      <c r="P918" s="20"/>
      <c r="Q918" s="163"/>
      <c r="R918" s="163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160"/>
      <c r="BO918" s="5"/>
    </row>
    <row r="919" spans="1:67" ht="12.75">
      <c r="A919" s="5"/>
      <c r="B919" s="160"/>
      <c r="C919" s="5"/>
      <c r="D919" s="5"/>
      <c r="E919" s="5"/>
      <c r="F919" s="5"/>
      <c r="G919" s="5"/>
      <c r="H919" s="5"/>
      <c r="I919" s="66"/>
      <c r="J919" s="66"/>
      <c r="K919" s="66"/>
      <c r="L919" s="161"/>
      <c r="M919" s="66"/>
      <c r="N919" s="162"/>
      <c r="O919" s="5"/>
      <c r="P919" s="20"/>
      <c r="Q919" s="163"/>
      <c r="R919" s="163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160"/>
      <c r="BO919" s="5"/>
    </row>
    <row r="920" spans="1:67" ht="12.75">
      <c r="A920" s="5"/>
      <c r="B920" s="160"/>
      <c r="C920" s="5"/>
      <c r="D920" s="5"/>
      <c r="E920" s="5"/>
      <c r="F920" s="5"/>
      <c r="G920" s="5"/>
      <c r="H920" s="5"/>
      <c r="I920" s="66"/>
      <c r="J920" s="66"/>
      <c r="K920" s="66"/>
      <c r="L920" s="161"/>
      <c r="M920" s="66"/>
      <c r="N920" s="162"/>
      <c r="O920" s="5"/>
      <c r="P920" s="20"/>
      <c r="Q920" s="163"/>
      <c r="R920" s="163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160"/>
      <c r="BO920" s="5"/>
    </row>
    <row r="921" spans="1:67" ht="12.75">
      <c r="A921" s="5"/>
      <c r="B921" s="160"/>
      <c r="C921" s="5"/>
      <c r="D921" s="5"/>
      <c r="E921" s="5"/>
      <c r="F921" s="5"/>
      <c r="G921" s="5"/>
      <c r="H921" s="5"/>
      <c r="I921" s="66"/>
      <c r="J921" s="66"/>
      <c r="K921" s="66"/>
      <c r="L921" s="161"/>
      <c r="M921" s="66"/>
      <c r="N921" s="162"/>
      <c r="O921" s="5"/>
      <c r="P921" s="20"/>
      <c r="Q921" s="163"/>
      <c r="R921" s="163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160"/>
      <c r="BO921" s="5"/>
    </row>
    <row r="922" spans="1:67" ht="12.75">
      <c r="A922" s="5"/>
      <c r="B922" s="160"/>
      <c r="C922" s="5"/>
      <c r="D922" s="5"/>
      <c r="E922" s="5"/>
      <c r="F922" s="5"/>
      <c r="G922" s="5"/>
      <c r="H922" s="5"/>
      <c r="I922" s="66"/>
      <c r="J922" s="66"/>
      <c r="K922" s="66"/>
      <c r="L922" s="161"/>
      <c r="M922" s="66"/>
      <c r="N922" s="162"/>
      <c r="O922" s="5"/>
      <c r="P922" s="20"/>
      <c r="Q922" s="163"/>
      <c r="R922" s="163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160"/>
      <c r="BO922" s="5"/>
    </row>
    <row r="923" spans="1:67" ht="12.75">
      <c r="A923" s="5"/>
      <c r="B923" s="160"/>
      <c r="C923" s="5"/>
      <c r="D923" s="5"/>
      <c r="E923" s="5"/>
      <c r="F923" s="5"/>
      <c r="G923" s="5"/>
      <c r="H923" s="5"/>
      <c r="I923" s="66"/>
      <c r="J923" s="66"/>
      <c r="K923" s="66"/>
      <c r="L923" s="161"/>
      <c r="M923" s="66"/>
      <c r="N923" s="162"/>
      <c r="O923" s="5"/>
      <c r="P923" s="20"/>
      <c r="Q923" s="163"/>
      <c r="R923" s="163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160"/>
      <c r="BO923" s="5"/>
    </row>
    <row r="924" spans="1:67" ht="12.75">
      <c r="A924" s="5"/>
      <c r="B924" s="160"/>
      <c r="C924" s="5"/>
      <c r="D924" s="5"/>
      <c r="E924" s="5"/>
      <c r="F924" s="5"/>
      <c r="G924" s="5"/>
      <c r="H924" s="5"/>
      <c r="I924" s="66"/>
      <c r="J924" s="66"/>
      <c r="K924" s="66"/>
      <c r="L924" s="161"/>
      <c r="M924" s="66"/>
      <c r="N924" s="162"/>
      <c r="O924" s="5"/>
      <c r="P924" s="20"/>
      <c r="Q924" s="163"/>
      <c r="R924" s="163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160"/>
      <c r="BO924" s="5"/>
    </row>
    <row r="925" spans="1:67" ht="12.75">
      <c r="A925" s="5"/>
      <c r="B925" s="160"/>
      <c r="C925" s="5"/>
      <c r="D925" s="5"/>
      <c r="E925" s="5"/>
      <c r="F925" s="5"/>
      <c r="G925" s="5"/>
      <c r="H925" s="5"/>
      <c r="I925" s="66"/>
      <c r="J925" s="66"/>
      <c r="K925" s="66"/>
      <c r="L925" s="161"/>
      <c r="M925" s="66"/>
      <c r="N925" s="162"/>
      <c r="O925" s="5"/>
      <c r="P925" s="20"/>
      <c r="Q925" s="163"/>
      <c r="R925" s="163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160"/>
      <c r="BO925" s="5"/>
    </row>
    <row r="926" spans="1:67" ht="12.75">
      <c r="A926" s="5"/>
      <c r="B926" s="160"/>
      <c r="C926" s="5"/>
      <c r="D926" s="5"/>
      <c r="E926" s="5"/>
      <c r="F926" s="5"/>
      <c r="G926" s="5"/>
      <c r="H926" s="5"/>
      <c r="I926" s="66"/>
      <c r="J926" s="66"/>
      <c r="K926" s="66"/>
      <c r="L926" s="161"/>
      <c r="M926" s="66"/>
      <c r="N926" s="162"/>
      <c r="O926" s="5"/>
      <c r="P926" s="20"/>
      <c r="Q926" s="163"/>
      <c r="R926" s="163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160"/>
      <c r="BO926" s="5"/>
    </row>
    <row r="927" spans="1:67" ht="12.75">
      <c r="A927" s="5"/>
      <c r="B927" s="160"/>
      <c r="C927" s="5"/>
      <c r="D927" s="5"/>
      <c r="E927" s="5"/>
      <c r="F927" s="5"/>
      <c r="G927" s="5"/>
      <c r="H927" s="5"/>
      <c r="I927" s="66"/>
      <c r="J927" s="66"/>
      <c r="K927" s="66"/>
      <c r="L927" s="161"/>
      <c r="M927" s="66"/>
      <c r="N927" s="162"/>
      <c r="O927" s="5"/>
      <c r="P927" s="20"/>
      <c r="Q927" s="163"/>
      <c r="R927" s="163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160"/>
      <c r="BO927" s="5"/>
    </row>
    <row r="928" spans="1:67" ht="12.75">
      <c r="A928" s="5"/>
      <c r="B928" s="160"/>
      <c r="C928" s="5"/>
      <c r="D928" s="5"/>
      <c r="E928" s="5"/>
      <c r="F928" s="5"/>
      <c r="G928" s="5"/>
      <c r="H928" s="5"/>
      <c r="I928" s="66"/>
      <c r="J928" s="66"/>
      <c r="K928" s="66"/>
      <c r="L928" s="161"/>
      <c r="M928" s="66"/>
      <c r="N928" s="162"/>
      <c r="O928" s="5"/>
      <c r="P928" s="20"/>
      <c r="Q928" s="163"/>
      <c r="R928" s="163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160"/>
      <c r="BO928" s="5"/>
    </row>
    <row r="929" spans="1:67" ht="12.75">
      <c r="A929" s="5"/>
      <c r="B929" s="160"/>
      <c r="C929" s="5"/>
      <c r="D929" s="5"/>
      <c r="E929" s="5"/>
      <c r="F929" s="5"/>
      <c r="G929" s="5"/>
      <c r="H929" s="5"/>
      <c r="I929" s="66"/>
      <c r="J929" s="66"/>
      <c r="K929" s="66"/>
      <c r="L929" s="161"/>
      <c r="M929" s="66"/>
      <c r="N929" s="162"/>
      <c r="O929" s="5"/>
      <c r="P929" s="20"/>
      <c r="Q929" s="163"/>
      <c r="R929" s="163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160"/>
      <c r="BO929" s="5"/>
    </row>
    <row r="930" spans="1:67" ht="12.75">
      <c r="A930" s="5"/>
      <c r="B930" s="160"/>
      <c r="C930" s="5"/>
      <c r="D930" s="5"/>
      <c r="E930" s="5"/>
      <c r="F930" s="5"/>
      <c r="G930" s="5"/>
      <c r="H930" s="5"/>
      <c r="I930" s="66"/>
      <c r="J930" s="66"/>
      <c r="K930" s="66"/>
      <c r="L930" s="161"/>
      <c r="M930" s="66"/>
      <c r="N930" s="162"/>
      <c r="O930" s="5"/>
      <c r="P930" s="20"/>
      <c r="Q930" s="163"/>
      <c r="R930" s="163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160"/>
      <c r="BO930" s="5"/>
    </row>
    <row r="931" spans="1:67" ht="12.75">
      <c r="A931" s="5"/>
      <c r="B931" s="160"/>
      <c r="C931" s="5"/>
      <c r="D931" s="5"/>
      <c r="E931" s="5"/>
      <c r="F931" s="5"/>
      <c r="G931" s="5"/>
      <c r="H931" s="5"/>
      <c r="I931" s="66"/>
      <c r="J931" s="66"/>
      <c r="K931" s="66"/>
      <c r="L931" s="161"/>
      <c r="M931" s="66"/>
      <c r="N931" s="162"/>
      <c r="O931" s="5"/>
      <c r="P931" s="20"/>
      <c r="Q931" s="163"/>
      <c r="R931" s="163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160"/>
      <c r="BO931" s="5"/>
    </row>
    <row r="932" spans="1:67" ht="12.75">
      <c r="A932" s="5"/>
      <c r="B932" s="160"/>
      <c r="C932" s="5"/>
      <c r="D932" s="5"/>
      <c r="E932" s="5"/>
      <c r="F932" s="5"/>
      <c r="G932" s="5"/>
      <c r="H932" s="5"/>
      <c r="I932" s="66"/>
      <c r="J932" s="66"/>
      <c r="K932" s="66"/>
      <c r="L932" s="161"/>
      <c r="M932" s="66"/>
      <c r="N932" s="162"/>
      <c r="O932" s="5"/>
      <c r="P932" s="20"/>
      <c r="Q932" s="163"/>
      <c r="R932" s="163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160"/>
      <c r="BO932" s="5"/>
    </row>
    <row r="933" spans="1:67" ht="12.75">
      <c r="A933" s="5"/>
      <c r="B933" s="160"/>
      <c r="C933" s="5"/>
      <c r="D933" s="5"/>
      <c r="E933" s="5"/>
      <c r="F933" s="5"/>
      <c r="G933" s="5"/>
      <c r="H933" s="5"/>
      <c r="I933" s="66"/>
      <c r="J933" s="66"/>
      <c r="K933" s="66"/>
      <c r="L933" s="161"/>
      <c r="M933" s="66"/>
      <c r="N933" s="162"/>
      <c r="O933" s="5"/>
      <c r="P933" s="20"/>
      <c r="Q933" s="163"/>
      <c r="R933" s="163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160"/>
      <c r="BO933" s="5"/>
    </row>
    <row r="934" spans="1:67" ht="12.75">
      <c r="A934" s="5"/>
      <c r="B934" s="160"/>
      <c r="C934" s="5"/>
      <c r="D934" s="5"/>
      <c r="E934" s="5"/>
      <c r="F934" s="5"/>
      <c r="G934" s="5"/>
      <c r="H934" s="5"/>
      <c r="I934" s="66"/>
      <c r="J934" s="66"/>
      <c r="K934" s="66"/>
      <c r="L934" s="161"/>
      <c r="M934" s="66"/>
      <c r="N934" s="162"/>
      <c r="O934" s="5"/>
      <c r="P934" s="20"/>
      <c r="Q934" s="163"/>
      <c r="R934" s="163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160"/>
      <c r="BO934" s="5"/>
    </row>
    <row r="935" spans="1:67" ht="12.75">
      <c r="A935" s="5"/>
      <c r="B935" s="160"/>
      <c r="C935" s="5"/>
      <c r="D935" s="5"/>
      <c r="E935" s="5"/>
      <c r="F935" s="5"/>
      <c r="G935" s="5"/>
      <c r="H935" s="5"/>
      <c r="I935" s="66"/>
      <c r="J935" s="66"/>
      <c r="K935" s="66"/>
      <c r="L935" s="161"/>
      <c r="M935" s="66"/>
      <c r="N935" s="162"/>
      <c r="O935" s="5"/>
      <c r="P935" s="20"/>
      <c r="Q935" s="163"/>
      <c r="R935" s="163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160"/>
      <c r="BO935" s="5"/>
    </row>
    <row r="936" spans="1:67" ht="12.75">
      <c r="A936" s="5"/>
      <c r="B936" s="160"/>
      <c r="C936" s="5"/>
      <c r="D936" s="5"/>
      <c r="E936" s="5"/>
      <c r="F936" s="5"/>
      <c r="G936" s="5"/>
      <c r="H936" s="5"/>
      <c r="I936" s="66"/>
      <c r="J936" s="66"/>
      <c r="K936" s="66"/>
      <c r="L936" s="161"/>
      <c r="M936" s="66"/>
      <c r="N936" s="162"/>
      <c r="O936" s="5"/>
      <c r="P936" s="20"/>
      <c r="Q936" s="163"/>
      <c r="R936" s="163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160"/>
      <c r="BO936" s="5"/>
    </row>
    <row r="937" spans="1:67" ht="12.75">
      <c r="A937" s="5"/>
      <c r="B937" s="160"/>
      <c r="C937" s="5"/>
      <c r="D937" s="5"/>
      <c r="E937" s="5"/>
      <c r="F937" s="5"/>
      <c r="G937" s="5"/>
      <c r="H937" s="5"/>
      <c r="I937" s="66"/>
      <c r="J937" s="66"/>
      <c r="K937" s="66"/>
      <c r="L937" s="161"/>
      <c r="M937" s="66"/>
      <c r="N937" s="162"/>
      <c r="O937" s="5"/>
      <c r="P937" s="20"/>
      <c r="Q937" s="163"/>
      <c r="R937" s="163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160"/>
      <c r="BO937" s="5"/>
    </row>
    <row r="938" spans="1:67" ht="12.75">
      <c r="A938" s="5"/>
      <c r="B938" s="160"/>
      <c r="C938" s="5"/>
      <c r="D938" s="5"/>
      <c r="E938" s="5"/>
      <c r="F938" s="5"/>
      <c r="G938" s="5"/>
      <c r="H938" s="5"/>
      <c r="I938" s="66"/>
      <c r="J938" s="66"/>
      <c r="K938" s="66"/>
      <c r="L938" s="161"/>
      <c r="M938" s="66"/>
      <c r="N938" s="162"/>
      <c r="O938" s="5"/>
      <c r="P938" s="20"/>
      <c r="Q938" s="163"/>
      <c r="R938" s="163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160"/>
      <c r="BO938" s="5"/>
    </row>
    <row r="939" spans="1:67" ht="12.75">
      <c r="A939" s="5"/>
      <c r="B939" s="160"/>
      <c r="C939" s="5"/>
      <c r="D939" s="5"/>
      <c r="E939" s="5"/>
      <c r="F939" s="5"/>
      <c r="G939" s="5"/>
      <c r="H939" s="5"/>
      <c r="I939" s="66"/>
      <c r="J939" s="66"/>
      <c r="K939" s="66"/>
      <c r="L939" s="161"/>
      <c r="M939" s="66"/>
      <c r="N939" s="162"/>
      <c r="O939" s="5"/>
      <c r="P939" s="20"/>
      <c r="Q939" s="163"/>
      <c r="R939" s="163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160"/>
      <c r="BO939" s="5"/>
    </row>
    <row r="940" spans="1:67" ht="12.75">
      <c r="A940" s="5"/>
      <c r="B940" s="160"/>
      <c r="C940" s="5"/>
      <c r="D940" s="5"/>
      <c r="E940" s="5"/>
      <c r="F940" s="5"/>
      <c r="G940" s="5"/>
      <c r="H940" s="5"/>
      <c r="I940" s="66"/>
      <c r="J940" s="66"/>
      <c r="K940" s="66"/>
      <c r="L940" s="161"/>
      <c r="M940" s="66"/>
      <c r="N940" s="162"/>
      <c r="O940" s="5"/>
      <c r="P940" s="20"/>
      <c r="Q940" s="163"/>
      <c r="R940" s="163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160"/>
      <c r="BO940" s="5"/>
    </row>
    <row r="941" spans="1:67" ht="12.75">
      <c r="A941" s="5"/>
      <c r="B941" s="160"/>
      <c r="C941" s="5"/>
      <c r="D941" s="5"/>
      <c r="E941" s="5"/>
      <c r="F941" s="5"/>
      <c r="G941" s="5"/>
      <c r="H941" s="5"/>
      <c r="I941" s="66"/>
      <c r="J941" s="66"/>
      <c r="K941" s="66"/>
      <c r="L941" s="161"/>
      <c r="M941" s="66"/>
      <c r="N941" s="162"/>
      <c r="O941" s="5"/>
      <c r="P941" s="20"/>
      <c r="Q941" s="163"/>
      <c r="R941" s="163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160"/>
      <c r="BO941" s="5"/>
    </row>
    <row r="942" spans="1:67" ht="12.75">
      <c r="A942" s="5"/>
      <c r="B942" s="160"/>
      <c r="C942" s="5"/>
      <c r="D942" s="5"/>
      <c r="E942" s="5"/>
      <c r="F942" s="5"/>
      <c r="G942" s="5"/>
      <c r="H942" s="5"/>
      <c r="I942" s="66"/>
      <c r="J942" s="66"/>
      <c r="K942" s="66"/>
      <c r="L942" s="161"/>
      <c r="M942" s="66"/>
      <c r="N942" s="162"/>
      <c r="O942" s="5"/>
      <c r="P942" s="20"/>
      <c r="Q942" s="163"/>
      <c r="R942" s="163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160"/>
      <c r="BO942" s="5"/>
    </row>
    <row r="943" spans="1:67" ht="12.75">
      <c r="A943" s="5"/>
      <c r="B943" s="160"/>
      <c r="C943" s="5"/>
      <c r="D943" s="5"/>
      <c r="E943" s="5"/>
      <c r="F943" s="5"/>
      <c r="G943" s="5"/>
      <c r="H943" s="5"/>
      <c r="I943" s="66"/>
      <c r="J943" s="66"/>
      <c r="K943" s="66"/>
      <c r="L943" s="161"/>
      <c r="M943" s="66"/>
      <c r="N943" s="162"/>
      <c r="O943" s="5"/>
      <c r="P943" s="20"/>
      <c r="Q943" s="163"/>
      <c r="R943" s="163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160"/>
      <c r="BO943" s="5"/>
    </row>
    <row r="944" spans="1:67" ht="12.75">
      <c r="A944" s="5"/>
      <c r="B944" s="160"/>
      <c r="C944" s="5"/>
      <c r="D944" s="5"/>
      <c r="E944" s="5"/>
      <c r="F944" s="5"/>
      <c r="G944" s="5"/>
      <c r="H944" s="5"/>
      <c r="I944" s="66"/>
      <c r="J944" s="66"/>
      <c r="K944" s="66"/>
      <c r="L944" s="161"/>
      <c r="M944" s="66"/>
      <c r="N944" s="162"/>
      <c r="O944" s="5"/>
      <c r="P944" s="20"/>
      <c r="Q944" s="163"/>
      <c r="R944" s="163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160"/>
      <c r="BO944" s="5"/>
    </row>
    <row r="945" spans="1:67" ht="12.75">
      <c r="A945" s="5"/>
      <c r="B945" s="160"/>
      <c r="C945" s="5"/>
      <c r="D945" s="5"/>
      <c r="E945" s="5"/>
      <c r="F945" s="5"/>
      <c r="G945" s="5"/>
      <c r="H945" s="5"/>
      <c r="I945" s="66"/>
      <c r="J945" s="66"/>
      <c r="K945" s="66"/>
      <c r="L945" s="161"/>
      <c r="M945" s="66"/>
      <c r="N945" s="162"/>
      <c r="O945" s="5"/>
      <c r="P945" s="20"/>
      <c r="Q945" s="163"/>
      <c r="R945" s="163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160"/>
      <c r="BO945" s="5"/>
    </row>
    <row r="946" spans="1:67" ht="12.75">
      <c r="A946" s="5"/>
      <c r="B946" s="160"/>
      <c r="C946" s="5"/>
      <c r="D946" s="5"/>
      <c r="E946" s="5"/>
      <c r="F946" s="5"/>
      <c r="G946" s="5"/>
      <c r="H946" s="5"/>
      <c r="I946" s="66"/>
      <c r="J946" s="66"/>
      <c r="K946" s="66"/>
      <c r="L946" s="161"/>
      <c r="M946" s="66"/>
      <c r="N946" s="162"/>
      <c r="O946" s="5"/>
      <c r="P946" s="20"/>
      <c r="Q946" s="163"/>
      <c r="R946" s="163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160"/>
      <c r="BO946" s="5"/>
    </row>
    <row r="947" spans="1:67" ht="12.75">
      <c r="A947" s="5"/>
      <c r="B947" s="160"/>
      <c r="C947" s="5"/>
      <c r="D947" s="5"/>
      <c r="E947" s="5"/>
      <c r="F947" s="5"/>
      <c r="G947" s="5"/>
      <c r="H947" s="5"/>
      <c r="I947" s="66"/>
      <c r="J947" s="66"/>
      <c r="K947" s="66"/>
      <c r="L947" s="161"/>
      <c r="M947" s="66"/>
      <c r="N947" s="162"/>
      <c r="O947" s="5"/>
      <c r="P947" s="20"/>
      <c r="Q947" s="163"/>
      <c r="R947" s="163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160"/>
      <c r="BO947" s="5"/>
    </row>
    <row r="948" spans="1:67" ht="12.75">
      <c r="A948" s="5"/>
      <c r="B948" s="160"/>
      <c r="C948" s="5"/>
      <c r="D948" s="5"/>
      <c r="E948" s="5"/>
      <c r="F948" s="5"/>
      <c r="G948" s="5"/>
      <c r="H948" s="5"/>
      <c r="I948" s="66"/>
      <c r="J948" s="66"/>
      <c r="K948" s="66"/>
      <c r="L948" s="161"/>
      <c r="M948" s="66"/>
      <c r="N948" s="162"/>
      <c r="O948" s="5"/>
      <c r="P948" s="20"/>
      <c r="Q948" s="163"/>
      <c r="R948" s="163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160"/>
      <c r="BO948" s="5"/>
    </row>
    <row r="949" spans="1:67" ht="12.75">
      <c r="A949" s="5"/>
      <c r="B949" s="160"/>
      <c r="C949" s="5"/>
      <c r="D949" s="5"/>
      <c r="E949" s="5"/>
      <c r="F949" s="5"/>
      <c r="G949" s="5"/>
      <c r="H949" s="5"/>
      <c r="I949" s="66"/>
      <c r="J949" s="66"/>
      <c r="K949" s="66"/>
      <c r="L949" s="161"/>
      <c r="M949" s="66"/>
      <c r="N949" s="162"/>
      <c r="O949" s="5"/>
      <c r="P949" s="20"/>
      <c r="Q949" s="163"/>
      <c r="R949" s="163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160"/>
      <c r="BO949" s="5"/>
    </row>
    <row r="950" spans="1:67" ht="12.75">
      <c r="A950" s="5"/>
      <c r="B950" s="160"/>
      <c r="C950" s="5"/>
      <c r="D950" s="5"/>
      <c r="E950" s="5"/>
      <c r="F950" s="5"/>
      <c r="G950" s="5"/>
      <c r="H950" s="5"/>
      <c r="I950" s="66"/>
      <c r="J950" s="66"/>
      <c r="K950" s="66"/>
      <c r="L950" s="161"/>
      <c r="M950" s="66"/>
      <c r="N950" s="162"/>
      <c r="O950" s="5"/>
      <c r="P950" s="20"/>
      <c r="Q950" s="163"/>
      <c r="R950" s="163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160"/>
      <c r="BO950" s="5"/>
    </row>
    <row r="951" spans="1:67" ht="12.75">
      <c r="A951" s="5"/>
      <c r="B951" s="160"/>
      <c r="C951" s="5"/>
      <c r="D951" s="5"/>
      <c r="E951" s="5"/>
      <c r="F951" s="5"/>
      <c r="G951" s="5"/>
      <c r="H951" s="5"/>
      <c r="I951" s="66"/>
      <c r="J951" s="66"/>
      <c r="K951" s="66"/>
      <c r="L951" s="161"/>
      <c r="M951" s="66"/>
      <c r="N951" s="162"/>
      <c r="O951" s="5"/>
      <c r="P951" s="20"/>
      <c r="Q951" s="163"/>
      <c r="R951" s="163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160"/>
      <c r="BO951" s="5"/>
    </row>
    <row r="952" spans="1:67" ht="12.75">
      <c r="A952" s="5"/>
      <c r="B952" s="160"/>
      <c r="C952" s="5"/>
      <c r="D952" s="5"/>
      <c r="E952" s="5"/>
      <c r="F952" s="5"/>
      <c r="G952" s="5"/>
      <c r="H952" s="5"/>
      <c r="I952" s="66"/>
      <c r="J952" s="66"/>
      <c r="K952" s="66"/>
      <c r="L952" s="161"/>
      <c r="M952" s="66"/>
      <c r="N952" s="162"/>
      <c r="O952" s="5"/>
      <c r="P952" s="20"/>
      <c r="Q952" s="163"/>
      <c r="R952" s="163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160"/>
      <c r="BO952" s="5"/>
    </row>
    <row r="953" spans="1:67" ht="12.75">
      <c r="A953" s="5"/>
      <c r="B953" s="160"/>
      <c r="C953" s="5"/>
      <c r="D953" s="5"/>
      <c r="E953" s="5"/>
      <c r="F953" s="5"/>
      <c r="G953" s="5"/>
      <c r="H953" s="5"/>
      <c r="I953" s="66"/>
      <c r="J953" s="66"/>
      <c r="K953" s="66"/>
      <c r="L953" s="161"/>
      <c r="M953" s="66"/>
      <c r="N953" s="162"/>
      <c r="O953" s="5"/>
      <c r="P953" s="20"/>
      <c r="Q953" s="163"/>
      <c r="R953" s="163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160"/>
      <c r="BO953" s="5"/>
    </row>
    <row r="954" spans="1:67" ht="12.75">
      <c r="A954" s="5"/>
      <c r="B954" s="160"/>
      <c r="C954" s="5"/>
      <c r="D954" s="5"/>
      <c r="E954" s="5"/>
      <c r="F954" s="5"/>
      <c r="G954" s="5"/>
      <c r="H954" s="5"/>
      <c r="I954" s="66"/>
      <c r="J954" s="66"/>
      <c r="K954" s="66"/>
      <c r="L954" s="161"/>
      <c r="M954" s="66"/>
      <c r="N954" s="162"/>
      <c r="O954" s="5"/>
      <c r="P954" s="20"/>
      <c r="Q954" s="163"/>
      <c r="R954" s="163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160"/>
      <c r="BO954" s="5"/>
    </row>
    <row r="955" spans="1:67" ht="12.75">
      <c r="A955" s="5"/>
      <c r="B955" s="160"/>
      <c r="C955" s="5"/>
      <c r="D955" s="5"/>
      <c r="E955" s="5"/>
      <c r="F955" s="5"/>
      <c r="G955" s="5"/>
      <c r="H955" s="5"/>
      <c r="I955" s="66"/>
      <c r="J955" s="66"/>
      <c r="K955" s="66"/>
      <c r="L955" s="161"/>
      <c r="M955" s="66"/>
      <c r="N955" s="162"/>
      <c r="O955" s="5"/>
      <c r="P955" s="20"/>
      <c r="Q955" s="163"/>
      <c r="R955" s="163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160"/>
      <c r="BO955" s="5"/>
    </row>
    <row r="956" spans="1:67" ht="12.75">
      <c r="A956" s="5"/>
      <c r="B956" s="160"/>
      <c r="C956" s="5"/>
      <c r="D956" s="5"/>
      <c r="E956" s="5"/>
      <c r="F956" s="5"/>
      <c r="G956" s="5"/>
      <c r="H956" s="5"/>
      <c r="I956" s="66"/>
      <c r="J956" s="66"/>
      <c r="K956" s="66"/>
      <c r="L956" s="161"/>
      <c r="M956" s="66"/>
      <c r="N956" s="162"/>
      <c r="O956" s="5"/>
      <c r="P956" s="20"/>
      <c r="Q956" s="163"/>
      <c r="R956" s="163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160"/>
      <c r="BO956" s="5"/>
    </row>
    <row r="957" spans="1:67" ht="12.75">
      <c r="A957" s="5"/>
      <c r="B957" s="160"/>
      <c r="C957" s="5"/>
      <c r="D957" s="5"/>
      <c r="E957" s="5"/>
      <c r="F957" s="5"/>
      <c r="G957" s="5"/>
      <c r="H957" s="5"/>
      <c r="I957" s="66"/>
      <c r="J957" s="66"/>
      <c r="K957" s="66"/>
      <c r="L957" s="161"/>
      <c r="M957" s="66"/>
      <c r="N957" s="162"/>
      <c r="O957" s="5"/>
      <c r="P957" s="20"/>
      <c r="Q957" s="163"/>
      <c r="R957" s="163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160"/>
      <c r="BO957" s="5"/>
    </row>
    <row r="958" spans="1:67" ht="12.75">
      <c r="A958" s="5"/>
      <c r="B958" s="160"/>
      <c r="C958" s="5"/>
      <c r="D958" s="5"/>
      <c r="E958" s="5"/>
      <c r="F958" s="5"/>
      <c r="G958" s="5"/>
      <c r="H958" s="5"/>
      <c r="I958" s="66"/>
      <c r="J958" s="66"/>
      <c r="K958" s="66"/>
      <c r="L958" s="161"/>
      <c r="M958" s="66"/>
      <c r="N958" s="162"/>
      <c r="O958" s="5"/>
      <c r="P958" s="20"/>
      <c r="Q958" s="163"/>
      <c r="R958" s="163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160"/>
      <c r="BO958" s="5"/>
    </row>
    <row r="959" spans="1:67" ht="12.75">
      <c r="A959" s="5"/>
      <c r="B959" s="160"/>
      <c r="C959" s="5"/>
      <c r="D959" s="5"/>
      <c r="E959" s="5"/>
      <c r="F959" s="5"/>
      <c r="G959" s="5"/>
      <c r="H959" s="5"/>
      <c r="I959" s="66"/>
      <c r="J959" s="66"/>
      <c r="K959" s="66"/>
      <c r="L959" s="161"/>
      <c r="M959" s="66"/>
      <c r="N959" s="162"/>
      <c r="O959" s="5"/>
      <c r="P959" s="20"/>
      <c r="Q959" s="163"/>
      <c r="R959" s="163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160"/>
      <c r="BO959" s="5"/>
    </row>
    <row r="960" spans="1:67" ht="12.75">
      <c r="A960" s="5"/>
      <c r="B960" s="160"/>
      <c r="C960" s="5"/>
      <c r="D960" s="5"/>
      <c r="E960" s="5"/>
      <c r="F960" s="5"/>
      <c r="G960" s="5"/>
      <c r="H960" s="5"/>
      <c r="I960" s="66"/>
      <c r="J960" s="66"/>
      <c r="K960" s="66"/>
      <c r="L960" s="161"/>
      <c r="M960" s="66"/>
      <c r="N960" s="162"/>
      <c r="O960" s="5"/>
      <c r="P960" s="20"/>
      <c r="Q960" s="163"/>
      <c r="R960" s="163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160"/>
      <c r="BO960" s="5"/>
    </row>
    <row r="961" spans="1:67" ht="12.75">
      <c r="A961" s="5"/>
      <c r="B961" s="160"/>
      <c r="C961" s="5"/>
      <c r="D961" s="5"/>
      <c r="E961" s="5"/>
      <c r="F961" s="5"/>
      <c r="G961" s="5"/>
      <c r="H961" s="5"/>
      <c r="I961" s="66"/>
      <c r="J961" s="66"/>
      <c r="K961" s="66"/>
      <c r="L961" s="161"/>
      <c r="M961" s="66"/>
      <c r="N961" s="162"/>
      <c r="O961" s="5"/>
      <c r="P961" s="20"/>
      <c r="Q961" s="163"/>
      <c r="R961" s="163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160"/>
      <c r="BO961" s="5"/>
    </row>
    <row r="962" spans="1:67" ht="12.75">
      <c r="A962" s="5"/>
      <c r="B962" s="160"/>
      <c r="C962" s="5"/>
      <c r="D962" s="5"/>
      <c r="E962" s="5"/>
      <c r="F962" s="5"/>
      <c r="G962" s="5"/>
      <c r="H962" s="5"/>
      <c r="I962" s="66"/>
      <c r="J962" s="66"/>
      <c r="K962" s="66"/>
      <c r="L962" s="161"/>
      <c r="M962" s="66"/>
      <c r="N962" s="162"/>
      <c r="O962" s="5"/>
      <c r="P962" s="20"/>
      <c r="Q962" s="163"/>
      <c r="R962" s="163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160"/>
      <c r="BO962" s="5"/>
    </row>
    <row r="963" spans="1:67" ht="12.75">
      <c r="A963" s="5"/>
      <c r="B963" s="160"/>
      <c r="C963" s="5"/>
      <c r="D963" s="5"/>
      <c r="E963" s="5"/>
      <c r="F963" s="5"/>
      <c r="G963" s="5"/>
      <c r="H963" s="5"/>
      <c r="I963" s="66"/>
      <c r="J963" s="66"/>
      <c r="K963" s="66"/>
      <c r="L963" s="161"/>
      <c r="M963" s="66"/>
      <c r="N963" s="162"/>
      <c r="O963" s="5"/>
      <c r="P963" s="20"/>
      <c r="Q963" s="163"/>
      <c r="R963" s="163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160"/>
      <c r="BO963" s="5"/>
    </row>
    <row r="964" spans="1:67" ht="12.75">
      <c r="A964" s="5"/>
      <c r="B964" s="160"/>
      <c r="C964" s="5"/>
      <c r="D964" s="5"/>
      <c r="E964" s="5"/>
      <c r="F964" s="5"/>
      <c r="G964" s="5"/>
      <c r="H964" s="5"/>
      <c r="I964" s="66"/>
      <c r="J964" s="66"/>
      <c r="K964" s="66"/>
      <c r="L964" s="161"/>
      <c r="M964" s="66"/>
      <c r="N964" s="162"/>
      <c r="O964" s="5"/>
      <c r="P964" s="20"/>
      <c r="Q964" s="163"/>
      <c r="R964" s="163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160"/>
      <c r="BO964" s="5"/>
    </row>
    <row r="965" spans="1:67" ht="12.75">
      <c r="A965" s="5"/>
      <c r="B965" s="160"/>
      <c r="C965" s="5"/>
      <c r="D965" s="5"/>
      <c r="E965" s="5"/>
      <c r="F965" s="5"/>
      <c r="G965" s="5"/>
      <c r="H965" s="5"/>
      <c r="I965" s="66"/>
      <c r="J965" s="66"/>
      <c r="K965" s="66"/>
      <c r="L965" s="161"/>
      <c r="M965" s="66"/>
      <c r="N965" s="162"/>
      <c r="O965" s="5"/>
      <c r="P965" s="20"/>
      <c r="Q965" s="163"/>
      <c r="R965" s="163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160"/>
      <c r="BO965" s="5"/>
    </row>
    <row r="966" spans="1:67" ht="12.75">
      <c r="A966" s="5"/>
      <c r="B966" s="160"/>
      <c r="C966" s="5"/>
      <c r="D966" s="5"/>
      <c r="E966" s="5"/>
      <c r="F966" s="5"/>
      <c r="G966" s="5"/>
      <c r="H966" s="5"/>
      <c r="I966" s="66"/>
      <c r="J966" s="66"/>
      <c r="K966" s="66"/>
      <c r="L966" s="161"/>
      <c r="M966" s="66"/>
      <c r="N966" s="162"/>
      <c r="O966" s="5"/>
      <c r="P966" s="20"/>
      <c r="Q966" s="163"/>
      <c r="R966" s="163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160"/>
      <c r="BO966" s="5"/>
    </row>
    <row r="967" spans="1:67" ht="12.75">
      <c r="A967" s="5"/>
      <c r="B967" s="160"/>
      <c r="C967" s="5"/>
      <c r="D967" s="5"/>
      <c r="E967" s="5"/>
      <c r="F967" s="5"/>
      <c r="G967" s="5"/>
      <c r="H967" s="5"/>
      <c r="I967" s="66"/>
      <c r="J967" s="66"/>
      <c r="K967" s="66"/>
      <c r="L967" s="161"/>
      <c r="M967" s="66"/>
      <c r="N967" s="162"/>
      <c r="O967" s="5"/>
      <c r="P967" s="20"/>
      <c r="Q967" s="163"/>
      <c r="R967" s="163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160"/>
      <c r="BO967" s="5"/>
    </row>
    <row r="968" spans="1:67" ht="12.75">
      <c r="A968" s="5"/>
      <c r="B968" s="160"/>
      <c r="C968" s="5"/>
      <c r="D968" s="5"/>
      <c r="E968" s="5"/>
      <c r="F968" s="5"/>
      <c r="G968" s="5"/>
      <c r="H968" s="5"/>
      <c r="I968" s="66"/>
      <c r="J968" s="66"/>
      <c r="K968" s="66"/>
      <c r="L968" s="161"/>
      <c r="M968" s="66"/>
      <c r="N968" s="162"/>
      <c r="O968" s="5"/>
      <c r="P968" s="20"/>
      <c r="Q968" s="163"/>
      <c r="R968" s="163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160"/>
      <c r="BO968" s="5"/>
    </row>
    <row r="969" spans="1:67" ht="12.75">
      <c r="A969" s="5"/>
      <c r="B969" s="160"/>
      <c r="C969" s="5"/>
      <c r="D969" s="5"/>
      <c r="E969" s="5"/>
      <c r="F969" s="5"/>
      <c r="G969" s="5"/>
      <c r="H969" s="5"/>
      <c r="I969" s="66"/>
      <c r="J969" s="66"/>
      <c r="K969" s="66"/>
      <c r="L969" s="161"/>
      <c r="M969" s="66"/>
      <c r="N969" s="162"/>
      <c r="O969" s="5"/>
      <c r="P969" s="20"/>
      <c r="Q969" s="163"/>
      <c r="R969" s="163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160"/>
      <c r="BO969" s="5"/>
    </row>
    <row r="970" spans="1:67" ht="12.75">
      <c r="A970" s="5"/>
      <c r="B970" s="160"/>
      <c r="C970" s="5"/>
      <c r="D970" s="5"/>
      <c r="E970" s="5"/>
      <c r="F970" s="5"/>
      <c r="G970" s="5"/>
      <c r="H970" s="5"/>
      <c r="I970" s="66"/>
      <c r="J970" s="66"/>
      <c r="K970" s="66"/>
      <c r="L970" s="161"/>
      <c r="M970" s="66"/>
      <c r="N970" s="162"/>
      <c r="O970" s="5"/>
      <c r="P970" s="20"/>
      <c r="Q970" s="163"/>
      <c r="R970" s="163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160"/>
      <c r="BO970" s="5"/>
    </row>
    <row r="971" spans="1:67" ht="12.75">
      <c r="A971" s="5"/>
      <c r="B971" s="160"/>
      <c r="C971" s="5"/>
      <c r="D971" s="5"/>
      <c r="E971" s="5"/>
      <c r="F971" s="5"/>
      <c r="G971" s="5"/>
      <c r="H971" s="5"/>
      <c r="I971" s="66"/>
      <c r="J971" s="66"/>
      <c r="K971" s="66"/>
      <c r="L971" s="161"/>
      <c r="M971" s="66"/>
      <c r="N971" s="162"/>
      <c r="O971" s="5"/>
      <c r="P971" s="20"/>
      <c r="Q971" s="163"/>
      <c r="R971" s="163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160"/>
      <c r="BO971" s="5"/>
    </row>
    <row r="972" spans="1:67" ht="12.75">
      <c r="A972" s="5"/>
      <c r="B972" s="160"/>
      <c r="C972" s="5"/>
      <c r="D972" s="5"/>
      <c r="E972" s="5"/>
      <c r="F972" s="5"/>
      <c r="G972" s="5"/>
      <c r="H972" s="5"/>
      <c r="I972" s="66"/>
      <c r="J972" s="66"/>
      <c r="K972" s="66"/>
      <c r="L972" s="161"/>
      <c r="M972" s="66"/>
      <c r="N972" s="162"/>
      <c r="O972" s="5"/>
      <c r="P972" s="20"/>
      <c r="Q972" s="163"/>
      <c r="R972" s="163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160"/>
      <c r="BO972" s="5"/>
    </row>
    <row r="973" spans="1:67" ht="12.75">
      <c r="A973" s="5"/>
      <c r="B973" s="160"/>
      <c r="C973" s="5"/>
      <c r="D973" s="5"/>
      <c r="E973" s="5"/>
      <c r="F973" s="5"/>
      <c r="G973" s="5"/>
      <c r="H973" s="5"/>
      <c r="I973" s="66"/>
      <c r="J973" s="66"/>
      <c r="K973" s="66"/>
      <c r="L973" s="161"/>
      <c r="M973" s="66"/>
      <c r="N973" s="162"/>
      <c r="O973" s="5"/>
      <c r="P973" s="20"/>
      <c r="Q973" s="163"/>
      <c r="R973" s="163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160"/>
      <c r="BO973" s="5"/>
    </row>
    <row r="974" spans="1:67" ht="12.75">
      <c r="A974" s="5"/>
      <c r="B974" s="160"/>
      <c r="C974" s="5"/>
      <c r="D974" s="5"/>
      <c r="E974" s="5"/>
      <c r="F974" s="5"/>
      <c r="G974" s="5"/>
      <c r="H974" s="5"/>
      <c r="I974" s="66"/>
      <c r="J974" s="66"/>
      <c r="K974" s="66"/>
      <c r="L974" s="161"/>
      <c r="M974" s="66"/>
      <c r="N974" s="162"/>
      <c r="O974" s="5"/>
      <c r="P974" s="20"/>
      <c r="Q974" s="163"/>
      <c r="R974" s="163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160"/>
      <c r="BO974" s="5"/>
    </row>
    <row r="975" spans="1:67" ht="12.75">
      <c r="A975" s="5"/>
      <c r="B975" s="160"/>
      <c r="C975" s="5"/>
      <c r="D975" s="5"/>
      <c r="E975" s="5"/>
      <c r="F975" s="5"/>
      <c r="G975" s="5"/>
      <c r="H975" s="5"/>
      <c r="I975" s="66"/>
      <c r="J975" s="66"/>
      <c r="K975" s="66"/>
      <c r="L975" s="161"/>
      <c r="M975" s="66"/>
      <c r="N975" s="162"/>
      <c r="O975" s="5"/>
      <c r="P975" s="20"/>
      <c r="Q975" s="163"/>
      <c r="R975" s="163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160"/>
      <c r="BO975" s="5"/>
    </row>
    <row r="976" spans="1:67" ht="12.75">
      <c r="A976" s="5"/>
      <c r="B976" s="160"/>
      <c r="C976" s="5"/>
      <c r="D976" s="5"/>
      <c r="E976" s="5"/>
      <c r="F976" s="5"/>
      <c r="G976" s="5"/>
      <c r="H976" s="5"/>
      <c r="I976" s="66"/>
      <c r="J976" s="66"/>
      <c r="K976" s="66"/>
      <c r="L976" s="161"/>
      <c r="M976" s="66"/>
      <c r="N976" s="162"/>
      <c r="O976" s="5"/>
      <c r="P976" s="20"/>
      <c r="Q976" s="163"/>
      <c r="R976" s="163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160"/>
      <c r="BO976" s="5"/>
    </row>
    <row r="977" spans="1:67" ht="12.75">
      <c r="A977" s="5"/>
      <c r="B977" s="160"/>
      <c r="C977" s="5"/>
      <c r="D977" s="5"/>
      <c r="E977" s="5"/>
      <c r="F977" s="5"/>
      <c r="G977" s="5"/>
      <c r="H977" s="5"/>
      <c r="I977" s="66"/>
      <c r="J977" s="66"/>
      <c r="K977" s="66"/>
      <c r="L977" s="161"/>
      <c r="M977" s="66"/>
      <c r="N977" s="162"/>
      <c r="O977" s="5"/>
      <c r="P977" s="20"/>
      <c r="Q977" s="163"/>
      <c r="R977" s="163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160"/>
      <c r="BO977" s="5"/>
    </row>
    <row r="978" spans="1:67" ht="12.75">
      <c r="A978" s="5"/>
      <c r="B978" s="160"/>
      <c r="C978" s="5"/>
      <c r="D978" s="5"/>
      <c r="E978" s="5"/>
      <c r="F978" s="5"/>
      <c r="G978" s="5"/>
      <c r="H978" s="5"/>
      <c r="I978" s="66"/>
      <c r="J978" s="66"/>
      <c r="K978" s="66"/>
      <c r="L978" s="161"/>
      <c r="M978" s="66"/>
      <c r="N978" s="162"/>
      <c r="O978" s="5"/>
      <c r="P978" s="20"/>
      <c r="Q978" s="163"/>
      <c r="R978" s="163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160"/>
      <c r="BO978" s="5"/>
    </row>
    <row r="979" spans="1:67" ht="12.75">
      <c r="A979" s="5"/>
      <c r="B979" s="160"/>
      <c r="C979" s="5"/>
      <c r="D979" s="5"/>
      <c r="E979" s="5"/>
      <c r="F979" s="5"/>
      <c r="G979" s="5"/>
      <c r="H979" s="5"/>
      <c r="I979" s="66"/>
      <c r="J979" s="66"/>
      <c r="K979" s="66"/>
      <c r="L979" s="161"/>
      <c r="M979" s="66"/>
      <c r="N979" s="162"/>
      <c r="O979" s="5"/>
      <c r="P979" s="20"/>
      <c r="Q979" s="163"/>
      <c r="R979" s="163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160"/>
      <c r="BO979" s="5"/>
    </row>
    <row r="980" spans="1:67" ht="12.75">
      <c r="A980" s="5"/>
      <c r="B980" s="160"/>
      <c r="C980" s="5"/>
      <c r="D980" s="5"/>
      <c r="E980" s="5"/>
      <c r="F980" s="5"/>
      <c r="G980" s="5"/>
      <c r="H980" s="5"/>
      <c r="I980" s="66"/>
      <c r="J980" s="66"/>
      <c r="K980" s="66"/>
      <c r="L980" s="161"/>
      <c r="M980" s="66"/>
      <c r="N980" s="162"/>
      <c r="O980" s="5"/>
      <c r="P980" s="20"/>
      <c r="Q980" s="163"/>
      <c r="R980" s="163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160"/>
      <c r="BO980" s="5"/>
    </row>
    <row r="981" spans="1:67" ht="12.75">
      <c r="A981" s="5"/>
      <c r="B981" s="160"/>
      <c r="C981" s="5"/>
      <c r="D981" s="5"/>
      <c r="E981" s="5"/>
      <c r="F981" s="5"/>
      <c r="G981" s="5"/>
      <c r="H981" s="5"/>
      <c r="I981" s="66"/>
      <c r="J981" s="66"/>
      <c r="K981" s="66"/>
      <c r="L981" s="161"/>
      <c r="M981" s="66"/>
      <c r="N981" s="162"/>
      <c r="O981" s="5"/>
      <c r="P981" s="20"/>
      <c r="Q981" s="163"/>
      <c r="R981" s="163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160"/>
      <c r="BO981" s="5"/>
    </row>
    <row r="982" spans="1:67" ht="12.75">
      <c r="A982" s="5"/>
      <c r="B982" s="160"/>
      <c r="C982" s="5"/>
      <c r="D982" s="5"/>
      <c r="E982" s="5"/>
      <c r="F982" s="5"/>
      <c r="G982" s="5"/>
      <c r="H982" s="5"/>
      <c r="I982" s="66"/>
      <c r="J982" s="66"/>
      <c r="K982" s="66"/>
      <c r="L982" s="161"/>
      <c r="M982" s="66"/>
      <c r="N982" s="162"/>
      <c r="O982" s="5"/>
      <c r="P982" s="20"/>
      <c r="Q982" s="163"/>
      <c r="R982" s="163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160"/>
      <c r="BO982" s="5"/>
    </row>
    <row r="983" spans="1:67" ht="12.75">
      <c r="A983" s="5"/>
      <c r="B983" s="160"/>
      <c r="C983" s="5"/>
      <c r="D983" s="5"/>
      <c r="E983" s="5"/>
      <c r="F983" s="5"/>
      <c r="G983" s="5"/>
      <c r="H983" s="5"/>
      <c r="I983" s="66"/>
      <c r="J983" s="66"/>
      <c r="K983" s="66"/>
      <c r="L983" s="161"/>
      <c r="M983" s="66"/>
      <c r="N983" s="162"/>
      <c r="O983" s="5"/>
      <c r="P983" s="20"/>
      <c r="Q983" s="163"/>
      <c r="R983" s="163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160"/>
      <c r="BO983" s="5"/>
    </row>
    <row r="984" spans="1:67" ht="12.75">
      <c r="A984" s="5"/>
      <c r="B984" s="160"/>
      <c r="C984" s="5"/>
      <c r="D984" s="5"/>
      <c r="E984" s="5"/>
      <c r="F984" s="5"/>
      <c r="G984" s="5"/>
      <c r="H984" s="5"/>
      <c r="I984" s="66"/>
      <c r="J984" s="66"/>
      <c r="K984" s="66"/>
      <c r="L984" s="161"/>
      <c r="M984" s="66"/>
      <c r="N984" s="162"/>
      <c r="O984" s="5"/>
      <c r="P984" s="20"/>
      <c r="Q984" s="163"/>
      <c r="R984" s="163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160"/>
      <c r="BO984" s="5"/>
    </row>
    <row r="985" spans="1:67" ht="12.75">
      <c r="A985" s="5"/>
      <c r="B985" s="160"/>
      <c r="C985" s="5"/>
      <c r="D985" s="5"/>
      <c r="E985" s="5"/>
      <c r="F985" s="5"/>
      <c r="G985" s="5"/>
      <c r="H985" s="5"/>
      <c r="I985" s="66"/>
      <c r="J985" s="66"/>
      <c r="K985" s="66"/>
      <c r="L985" s="161"/>
      <c r="M985" s="66"/>
      <c r="N985" s="162"/>
      <c r="O985" s="5"/>
      <c r="P985" s="20"/>
      <c r="Q985" s="163"/>
      <c r="R985" s="163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160"/>
      <c r="BO985" s="5"/>
    </row>
    <row r="986" spans="1:67" ht="12.75">
      <c r="A986" s="5"/>
      <c r="B986" s="160"/>
      <c r="C986" s="5"/>
      <c r="D986" s="5"/>
      <c r="E986" s="5"/>
      <c r="F986" s="5"/>
      <c r="G986" s="5"/>
      <c r="H986" s="5"/>
      <c r="I986" s="66"/>
      <c r="J986" s="66"/>
      <c r="K986" s="66"/>
      <c r="L986" s="161"/>
      <c r="M986" s="66"/>
      <c r="N986" s="162"/>
      <c r="O986" s="5"/>
      <c r="P986" s="20"/>
      <c r="Q986" s="163"/>
      <c r="R986" s="163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160"/>
      <c r="BO986" s="5"/>
    </row>
    <row r="987" spans="1:67" ht="12.75">
      <c r="A987" s="5"/>
      <c r="B987" s="160"/>
      <c r="C987" s="5"/>
      <c r="D987" s="5"/>
      <c r="E987" s="5"/>
      <c r="F987" s="5"/>
      <c r="G987" s="5"/>
      <c r="H987" s="5"/>
      <c r="I987" s="66"/>
      <c r="J987" s="66"/>
      <c r="K987" s="66"/>
      <c r="L987" s="161"/>
      <c r="M987" s="66"/>
      <c r="N987" s="162"/>
      <c r="O987" s="5"/>
      <c r="P987" s="20"/>
      <c r="Q987" s="163"/>
      <c r="R987" s="163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160"/>
      <c r="BO987" s="5"/>
    </row>
    <row r="988" spans="1:67" ht="12.75">
      <c r="A988" s="5"/>
      <c r="B988" s="160"/>
      <c r="C988" s="5"/>
      <c r="D988" s="5"/>
      <c r="E988" s="5"/>
      <c r="F988" s="5"/>
      <c r="G988" s="5"/>
      <c r="H988" s="5"/>
      <c r="I988" s="66"/>
      <c r="J988" s="66"/>
      <c r="K988" s="66"/>
      <c r="L988" s="161"/>
      <c r="M988" s="66"/>
      <c r="N988" s="162"/>
      <c r="O988" s="5"/>
      <c r="P988" s="20"/>
      <c r="Q988" s="163"/>
      <c r="R988" s="163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160"/>
      <c r="BO988" s="5"/>
    </row>
    <row r="989" spans="1:67" ht="12.75">
      <c r="A989" s="5"/>
      <c r="B989" s="160"/>
      <c r="C989" s="5"/>
      <c r="D989" s="5"/>
      <c r="E989" s="5"/>
      <c r="F989" s="5"/>
      <c r="G989" s="5"/>
      <c r="H989" s="5"/>
      <c r="I989" s="66"/>
      <c r="J989" s="66"/>
      <c r="K989" s="66"/>
      <c r="L989" s="161"/>
      <c r="M989" s="66"/>
      <c r="N989" s="162"/>
      <c r="O989" s="5"/>
      <c r="P989" s="20"/>
      <c r="Q989" s="163"/>
      <c r="R989" s="163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160"/>
      <c r="BO989" s="5"/>
    </row>
    <row r="990" spans="1:67" ht="12.75">
      <c r="A990" s="5"/>
      <c r="B990" s="160"/>
      <c r="C990" s="5"/>
      <c r="D990" s="5"/>
      <c r="E990" s="5"/>
      <c r="F990" s="5"/>
      <c r="G990" s="5"/>
      <c r="H990" s="5"/>
      <c r="I990" s="66"/>
      <c r="J990" s="66"/>
      <c r="K990" s="66"/>
      <c r="L990" s="161"/>
      <c r="M990" s="66"/>
      <c r="N990" s="162"/>
      <c r="O990" s="5"/>
      <c r="P990" s="20"/>
      <c r="Q990" s="163"/>
      <c r="R990" s="163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160"/>
      <c r="BO990" s="5"/>
    </row>
    <row r="991" spans="1:67" ht="12.75">
      <c r="A991" s="5"/>
      <c r="B991" s="160"/>
      <c r="C991" s="5"/>
      <c r="D991" s="5"/>
      <c r="E991" s="5"/>
      <c r="F991" s="5"/>
      <c r="G991" s="5"/>
      <c r="H991" s="5"/>
      <c r="I991" s="66"/>
      <c r="J991" s="66"/>
      <c r="K991" s="66"/>
      <c r="L991" s="161"/>
      <c r="M991" s="66"/>
      <c r="N991" s="162"/>
      <c r="O991" s="5"/>
      <c r="P991" s="20"/>
      <c r="Q991" s="163"/>
      <c r="R991" s="163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160"/>
      <c r="BO991" s="5"/>
    </row>
    <row r="992" spans="1:67" ht="12.75">
      <c r="A992" s="5"/>
      <c r="B992" s="160"/>
      <c r="C992" s="5"/>
      <c r="D992" s="5"/>
      <c r="E992" s="5"/>
      <c r="F992" s="5"/>
      <c r="G992" s="5"/>
      <c r="H992" s="5"/>
      <c r="I992" s="66"/>
      <c r="J992" s="66"/>
      <c r="K992" s="66"/>
      <c r="L992" s="161"/>
      <c r="M992" s="66"/>
      <c r="N992" s="162"/>
      <c r="O992" s="5"/>
      <c r="P992" s="20"/>
      <c r="Q992" s="163"/>
      <c r="R992" s="163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160"/>
      <c r="BO992" s="5"/>
    </row>
    <row r="993" spans="1:67" ht="12.75">
      <c r="A993" s="5"/>
      <c r="B993" s="160"/>
      <c r="C993" s="5"/>
      <c r="D993" s="5"/>
      <c r="E993" s="5"/>
      <c r="F993" s="5"/>
      <c r="G993" s="5"/>
      <c r="H993" s="5"/>
      <c r="I993" s="66"/>
      <c r="J993" s="66"/>
      <c r="K993" s="66"/>
      <c r="L993" s="161"/>
      <c r="M993" s="66"/>
      <c r="N993" s="162"/>
      <c r="O993" s="5"/>
      <c r="P993" s="20"/>
      <c r="Q993" s="163"/>
      <c r="R993" s="163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160"/>
      <c r="BO993" s="5"/>
    </row>
    <row r="994" spans="1:67" ht="12.75">
      <c r="A994" s="5"/>
      <c r="B994" s="160"/>
      <c r="C994" s="5"/>
      <c r="D994" s="5"/>
      <c r="E994" s="5"/>
      <c r="F994" s="5"/>
      <c r="G994" s="5"/>
      <c r="H994" s="5"/>
      <c r="I994" s="66"/>
      <c r="J994" s="66"/>
      <c r="K994" s="66"/>
      <c r="L994" s="161"/>
      <c r="M994" s="66"/>
      <c r="N994" s="162"/>
      <c r="O994" s="5"/>
      <c r="P994" s="20"/>
      <c r="Q994" s="163"/>
      <c r="R994" s="163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160"/>
      <c r="BO994" s="5"/>
    </row>
    <row r="995" spans="1:67" ht="12.75">
      <c r="A995" s="5"/>
      <c r="B995" s="160"/>
      <c r="C995" s="5"/>
      <c r="D995" s="5"/>
      <c r="E995" s="5"/>
      <c r="F995" s="5"/>
      <c r="G995" s="5"/>
      <c r="H995" s="5"/>
      <c r="I995" s="66"/>
      <c r="J995" s="66"/>
      <c r="K995" s="66"/>
      <c r="L995" s="161"/>
      <c r="M995" s="66"/>
      <c r="N995" s="162"/>
      <c r="O995" s="5"/>
      <c r="P995" s="20"/>
      <c r="Q995" s="163"/>
      <c r="R995" s="163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160"/>
      <c r="BO995" s="5"/>
    </row>
    <row r="996" spans="1:67" ht="12.75">
      <c r="A996" s="5"/>
      <c r="B996" s="160"/>
      <c r="C996" s="5"/>
      <c r="D996" s="5"/>
      <c r="E996" s="5"/>
      <c r="F996" s="5"/>
      <c r="G996" s="5"/>
      <c r="H996" s="5"/>
      <c r="I996" s="66"/>
      <c r="J996" s="66"/>
      <c r="K996" s="66"/>
      <c r="L996" s="161"/>
      <c r="M996" s="66"/>
      <c r="N996" s="162"/>
      <c r="O996" s="5"/>
      <c r="P996" s="20"/>
      <c r="Q996" s="163"/>
      <c r="R996" s="163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160"/>
      <c r="BO996" s="5"/>
    </row>
    <row r="997" spans="1:67" ht="12.75">
      <c r="A997" s="5"/>
      <c r="B997" s="160"/>
      <c r="C997" s="5"/>
      <c r="D997" s="5"/>
      <c r="E997" s="5"/>
      <c r="F997" s="5"/>
      <c r="G997" s="5"/>
      <c r="H997" s="5"/>
      <c r="I997" s="66"/>
      <c r="J997" s="66"/>
      <c r="K997" s="66"/>
      <c r="L997" s="161"/>
      <c r="M997" s="66"/>
      <c r="N997" s="162"/>
      <c r="O997" s="5"/>
      <c r="P997" s="20"/>
      <c r="Q997" s="163"/>
      <c r="R997" s="163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160"/>
      <c r="BO997" s="5"/>
    </row>
    <row r="998" spans="1:67" ht="12.75">
      <c r="A998" s="5"/>
      <c r="B998" s="160"/>
      <c r="C998" s="5"/>
      <c r="D998" s="5"/>
      <c r="E998" s="5"/>
      <c r="F998" s="5"/>
      <c r="G998" s="5"/>
      <c r="H998" s="5"/>
      <c r="I998" s="66"/>
      <c r="J998" s="66"/>
      <c r="K998" s="66"/>
      <c r="L998" s="161"/>
      <c r="M998" s="66"/>
      <c r="N998" s="162"/>
      <c r="O998" s="5"/>
      <c r="P998" s="20"/>
      <c r="Q998" s="163"/>
      <c r="R998" s="163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160"/>
      <c r="BO998" s="5"/>
    </row>
    <row r="999" spans="1:67" ht="12.75">
      <c r="A999" s="5"/>
      <c r="B999" s="160"/>
      <c r="C999" s="5"/>
      <c r="D999" s="5"/>
      <c r="E999" s="5"/>
      <c r="F999" s="5"/>
      <c r="G999" s="5"/>
      <c r="H999" s="5"/>
      <c r="I999" s="66"/>
      <c r="J999" s="66"/>
      <c r="K999" s="66"/>
      <c r="L999" s="161"/>
      <c r="M999" s="66"/>
      <c r="N999" s="162"/>
      <c r="O999" s="5"/>
      <c r="P999" s="20"/>
      <c r="Q999" s="163"/>
      <c r="R999" s="163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160"/>
      <c r="BO999" s="5"/>
    </row>
    <row r="1000" spans="1:67" ht="12.75">
      <c r="A1000" s="5"/>
      <c r="B1000" s="160"/>
      <c r="C1000" s="5"/>
      <c r="D1000" s="5"/>
      <c r="E1000" s="5"/>
      <c r="F1000" s="5"/>
      <c r="G1000" s="5"/>
      <c r="H1000" s="5"/>
      <c r="I1000" s="66"/>
      <c r="J1000" s="66"/>
      <c r="K1000" s="66"/>
      <c r="L1000" s="161"/>
      <c r="M1000" s="66"/>
      <c r="N1000" s="162"/>
      <c r="O1000" s="5"/>
      <c r="P1000" s="20"/>
      <c r="Q1000" s="163"/>
      <c r="R1000" s="163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160"/>
      <c r="BO1000" s="5"/>
    </row>
    <row r="1001" spans="1:67" ht="12.75">
      <c r="A1001" s="5"/>
      <c r="B1001" s="160"/>
      <c r="C1001" s="5"/>
      <c r="D1001" s="5"/>
      <c r="E1001" s="5"/>
      <c r="F1001" s="5"/>
      <c r="G1001" s="5"/>
      <c r="H1001" s="5"/>
      <c r="I1001" s="66"/>
      <c r="J1001" s="66"/>
      <c r="K1001" s="66"/>
      <c r="L1001" s="161"/>
      <c r="M1001" s="66"/>
      <c r="N1001" s="162"/>
      <c r="O1001" s="5"/>
      <c r="P1001" s="20"/>
      <c r="Q1001" s="163"/>
      <c r="R1001" s="163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160"/>
      <c r="BO1001" s="5"/>
    </row>
    <row r="1002" spans="1:67" ht="12.75">
      <c r="A1002" s="5"/>
      <c r="B1002" s="160"/>
      <c r="C1002" s="5"/>
      <c r="D1002" s="5"/>
      <c r="E1002" s="5"/>
      <c r="F1002" s="5"/>
      <c r="G1002" s="5"/>
      <c r="H1002" s="5"/>
      <c r="I1002" s="66"/>
      <c r="J1002" s="66"/>
      <c r="K1002" s="66"/>
      <c r="L1002" s="161"/>
      <c r="M1002" s="66"/>
      <c r="N1002" s="162"/>
      <c r="O1002" s="5"/>
      <c r="P1002" s="20"/>
      <c r="Q1002" s="163"/>
      <c r="R1002" s="163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160"/>
      <c r="BO1002" s="5"/>
    </row>
    <row r="1003" spans="1:67" ht="12.75">
      <c r="A1003" s="5"/>
      <c r="B1003" s="160"/>
      <c r="C1003" s="5"/>
      <c r="D1003" s="5"/>
      <c r="E1003" s="5"/>
      <c r="F1003" s="5"/>
      <c r="G1003" s="5"/>
      <c r="H1003" s="5"/>
      <c r="I1003" s="66"/>
      <c r="J1003" s="66"/>
      <c r="K1003" s="66"/>
      <c r="L1003" s="161"/>
      <c r="M1003" s="66"/>
      <c r="N1003" s="162"/>
      <c r="O1003" s="5"/>
      <c r="P1003" s="20"/>
      <c r="Q1003" s="163"/>
      <c r="R1003" s="163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160"/>
      <c r="BO1003" s="5"/>
    </row>
    <row r="1004" spans="1:67" ht="12.75">
      <c r="A1004" s="5"/>
      <c r="B1004" s="160"/>
      <c r="C1004" s="5"/>
      <c r="D1004" s="5"/>
      <c r="E1004" s="5"/>
      <c r="F1004" s="5"/>
      <c r="G1004" s="5"/>
      <c r="H1004" s="5"/>
      <c r="I1004" s="66"/>
      <c r="J1004" s="66"/>
      <c r="K1004" s="66"/>
      <c r="L1004" s="161"/>
      <c r="M1004" s="66"/>
      <c r="N1004" s="162"/>
      <c r="O1004" s="5"/>
      <c r="P1004" s="20"/>
      <c r="Q1004" s="163"/>
      <c r="R1004" s="163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160"/>
      <c r="BO1004" s="5"/>
    </row>
    <row r="1005" spans="1:67" ht="12.75">
      <c r="A1005" s="5"/>
      <c r="B1005" s="160"/>
      <c r="C1005" s="5"/>
      <c r="D1005" s="5"/>
      <c r="E1005" s="5"/>
      <c r="F1005" s="5"/>
      <c r="G1005" s="5"/>
      <c r="H1005" s="5"/>
      <c r="I1005" s="66"/>
      <c r="J1005" s="66"/>
      <c r="K1005" s="66"/>
      <c r="L1005" s="161"/>
      <c r="M1005" s="66"/>
      <c r="N1005" s="162"/>
      <c r="O1005" s="5"/>
      <c r="P1005" s="20"/>
      <c r="Q1005" s="163"/>
      <c r="R1005" s="163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160"/>
      <c r="BO1005" s="5"/>
    </row>
  </sheetData>
  <autoFilter ref="A1:BO48" xr:uid="{00000000-0009-0000-0000-000002000000}"/>
  <printOptions horizontalCentered="1" gridLines="1"/>
  <pageMargins left="0.25" right="0.25" top="0.75" bottom="0.75" header="0" footer="0"/>
  <pageSetup paperSize="9" fitToWidth="0" pageOrder="overThenDown" orientation="landscape" cellComments="atEnd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205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34.42578125" customWidth="1"/>
    <col min="2" max="2" width="21.5703125" customWidth="1"/>
    <col min="3" max="3" width="12.85546875" customWidth="1"/>
    <col min="4" max="4" width="33.7109375" customWidth="1"/>
    <col min="5" max="5" width="22.85546875" customWidth="1"/>
    <col min="6" max="6" width="20.28515625" customWidth="1"/>
    <col min="7" max="7" width="26.7109375" customWidth="1"/>
    <col min="8" max="8" width="57.140625" customWidth="1"/>
    <col min="9" max="9" width="11.5703125" customWidth="1"/>
    <col min="10" max="10" width="25.28515625" customWidth="1"/>
    <col min="11" max="11" width="21.5703125" customWidth="1"/>
    <col min="12" max="12" width="17.5703125" customWidth="1"/>
    <col min="13" max="13" width="64.85546875" customWidth="1"/>
  </cols>
  <sheetData>
    <row r="1" spans="1:11" ht="58.5" customHeight="1">
      <c r="A1" s="168" t="s">
        <v>0</v>
      </c>
      <c r="B1" s="168" t="s">
        <v>383</v>
      </c>
      <c r="C1" s="168" t="s">
        <v>384</v>
      </c>
      <c r="D1" s="168" t="s">
        <v>385</v>
      </c>
      <c r="E1" s="168" t="s">
        <v>386</v>
      </c>
      <c r="F1" s="168" t="s">
        <v>387</v>
      </c>
      <c r="G1" s="168" t="s">
        <v>388</v>
      </c>
      <c r="H1" s="168" t="s">
        <v>389</v>
      </c>
      <c r="I1" s="169" t="s">
        <v>390</v>
      </c>
      <c r="J1" s="169" t="s">
        <v>391</v>
      </c>
      <c r="K1" s="6" t="s">
        <v>392</v>
      </c>
    </row>
    <row r="2" spans="1:11" ht="15">
      <c r="A2" s="298" t="s">
        <v>393</v>
      </c>
      <c r="B2" s="292" t="s">
        <v>394</v>
      </c>
      <c r="C2" s="292" t="s">
        <v>395</v>
      </c>
      <c r="D2" s="295" t="s">
        <v>396</v>
      </c>
      <c r="E2" s="292" t="s">
        <v>397</v>
      </c>
      <c r="F2" s="292" t="s">
        <v>398</v>
      </c>
      <c r="G2" s="292" t="s">
        <v>399</v>
      </c>
      <c r="H2" s="170" t="s">
        <v>400</v>
      </c>
      <c r="I2" s="171" t="s">
        <v>401</v>
      </c>
      <c r="J2" s="172" t="s">
        <v>402</v>
      </c>
      <c r="K2" s="308"/>
    </row>
    <row r="3" spans="1:11" ht="15">
      <c r="A3" s="293"/>
      <c r="B3" s="293"/>
      <c r="C3" s="293"/>
      <c r="D3" s="294"/>
      <c r="E3" s="293"/>
      <c r="F3" s="293"/>
      <c r="G3" s="293"/>
      <c r="H3" s="173" t="s">
        <v>403</v>
      </c>
      <c r="I3" s="171" t="s">
        <v>404</v>
      </c>
      <c r="J3" s="172" t="s">
        <v>405</v>
      </c>
      <c r="K3" s="306"/>
    </row>
    <row r="4" spans="1:11" ht="15">
      <c r="A4" s="293"/>
      <c r="B4" s="293"/>
      <c r="C4" s="293"/>
      <c r="D4" s="301" t="s">
        <v>406</v>
      </c>
      <c r="E4" s="293"/>
      <c r="F4" s="293"/>
      <c r="G4" s="293"/>
      <c r="H4" s="173" t="s">
        <v>407</v>
      </c>
      <c r="I4" s="171" t="s">
        <v>404</v>
      </c>
      <c r="J4" s="172" t="s">
        <v>408</v>
      </c>
      <c r="K4" s="306"/>
    </row>
    <row r="5" spans="1:11" ht="15">
      <c r="A5" s="293"/>
      <c r="B5" s="293"/>
      <c r="C5" s="293"/>
      <c r="D5" s="293"/>
      <c r="E5" s="293"/>
      <c r="F5" s="293"/>
      <c r="G5" s="293"/>
      <c r="H5" s="173" t="s">
        <v>409</v>
      </c>
      <c r="I5" s="171" t="s">
        <v>410</v>
      </c>
      <c r="J5" s="172" t="s">
        <v>411</v>
      </c>
      <c r="K5" s="306"/>
    </row>
    <row r="6" spans="1:11" ht="12.75">
      <c r="A6" s="293"/>
      <c r="B6" s="293"/>
      <c r="C6" s="293"/>
      <c r="D6" s="293"/>
      <c r="E6" s="293"/>
      <c r="F6" s="293"/>
      <c r="G6" s="293"/>
      <c r="H6" s="173" t="s">
        <v>412</v>
      </c>
      <c r="I6" s="174"/>
      <c r="J6" s="175"/>
      <c r="K6" s="306"/>
    </row>
    <row r="7" spans="1:11" ht="12.75">
      <c r="A7" s="293"/>
      <c r="B7" s="293"/>
      <c r="C7" s="293"/>
      <c r="D7" s="293"/>
      <c r="E7" s="293"/>
      <c r="F7" s="293"/>
      <c r="G7" s="293"/>
      <c r="H7" s="173" t="s">
        <v>413</v>
      </c>
      <c r="I7" s="174"/>
      <c r="J7" s="175"/>
      <c r="K7" s="306"/>
    </row>
    <row r="8" spans="1:11" ht="12.75">
      <c r="A8" s="293"/>
      <c r="B8" s="293"/>
      <c r="C8" s="293"/>
      <c r="D8" s="293"/>
      <c r="E8" s="293"/>
      <c r="F8" s="293"/>
      <c r="G8" s="293"/>
      <c r="H8" s="173" t="s">
        <v>414</v>
      </c>
      <c r="I8" s="174"/>
      <c r="J8" s="175"/>
      <c r="K8" s="306"/>
    </row>
    <row r="9" spans="1:11" ht="12.75">
      <c r="A9" s="294"/>
      <c r="B9" s="294"/>
      <c r="C9" s="294"/>
      <c r="D9" s="294"/>
      <c r="E9" s="294"/>
      <c r="F9" s="294"/>
      <c r="G9" s="294"/>
      <c r="H9" s="173" t="s">
        <v>415</v>
      </c>
      <c r="I9" s="176"/>
      <c r="J9" s="177"/>
      <c r="K9" s="307"/>
    </row>
    <row r="10" spans="1:11" ht="15">
      <c r="A10" s="298" t="s">
        <v>416</v>
      </c>
      <c r="B10" s="292" t="s">
        <v>417</v>
      </c>
      <c r="C10" s="292" t="s">
        <v>418</v>
      </c>
      <c r="D10" s="295" t="s">
        <v>419</v>
      </c>
      <c r="E10" s="292" t="s">
        <v>420</v>
      </c>
      <c r="F10" s="292" t="s">
        <v>398</v>
      </c>
      <c r="G10" s="292" t="s">
        <v>421</v>
      </c>
      <c r="H10" s="178" t="s">
        <v>422</v>
      </c>
      <c r="I10" s="179" t="s">
        <v>423</v>
      </c>
      <c r="J10" s="180" t="s">
        <v>424</v>
      </c>
      <c r="K10" s="309" t="s">
        <v>425</v>
      </c>
    </row>
    <row r="11" spans="1:11" ht="15">
      <c r="A11" s="293"/>
      <c r="B11" s="293"/>
      <c r="C11" s="293"/>
      <c r="D11" s="293"/>
      <c r="E11" s="293"/>
      <c r="F11" s="293"/>
      <c r="G11" s="293"/>
      <c r="H11" s="181" t="s">
        <v>426</v>
      </c>
      <c r="I11" s="171" t="s">
        <v>423</v>
      </c>
      <c r="J11" s="172" t="s">
        <v>427</v>
      </c>
      <c r="K11" s="303"/>
    </row>
    <row r="12" spans="1:11" ht="15">
      <c r="A12" s="293"/>
      <c r="B12" s="293"/>
      <c r="C12" s="293"/>
      <c r="D12" s="293"/>
      <c r="E12" s="293"/>
      <c r="F12" s="293"/>
      <c r="G12" s="293"/>
      <c r="H12" s="181" t="s">
        <v>428</v>
      </c>
      <c r="I12" s="174"/>
      <c r="J12" s="175"/>
      <c r="K12" s="303"/>
    </row>
    <row r="13" spans="1:11" ht="15">
      <c r="A13" s="294"/>
      <c r="B13" s="294"/>
      <c r="C13" s="294"/>
      <c r="D13" s="294"/>
      <c r="E13" s="294"/>
      <c r="F13" s="294"/>
      <c r="G13" s="294"/>
      <c r="H13" s="182"/>
      <c r="I13" s="183" t="s">
        <v>429</v>
      </c>
      <c r="J13" s="184" t="s">
        <v>430</v>
      </c>
      <c r="K13" s="304"/>
    </row>
    <row r="14" spans="1:11" ht="15">
      <c r="A14" s="298" t="s">
        <v>431</v>
      </c>
      <c r="B14" s="292" t="s">
        <v>432</v>
      </c>
      <c r="C14" s="292" t="s">
        <v>433</v>
      </c>
      <c r="D14" s="297" t="s">
        <v>434</v>
      </c>
      <c r="E14" s="292" t="s">
        <v>420</v>
      </c>
      <c r="F14" s="292" t="s">
        <v>398</v>
      </c>
      <c r="G14" s="292" t="s">
        <v>435</v>
      </c>
      <c r="H14" s="173" t="s">
        <v>436</v>
      </c>
      <c r="I14" s="171" t="s">
        <v>423</v>
      </c>
      <c r="J14" s="172" t="s">
        <v>427</v>
      </c>
      <c r="K14" s="305"/>
    </row>
    <row r="15" spans="1:11" ht="15">
      <c r="A15" s="293"/>
      <c r="B15" s="293"/>
      <c r="C15" s="293"/>
      <c r="D15" s="293"/>
      <c r="E15" s="293"/>
      <c r="F15" s="293"/>
      <c r="G15" s="293"/>
      <c r="H15" s="173" t="s">
        <v>437</v>
      </c>
      <c r="I15" s="171" t="s">
        <v>438</v>
      </c>
      <c r="J15" s="172" t="s">
        <v>439</v>
      </c>
      <c r="K15" s="306"/>
    </row>
    <row r="16" spans="1:11" ht="15">
      <c r="A16" s="293"/>
      <c r="B16" s="293"/>
      <c r="C16" s="293"/>
      <c r="D16" s="293"/>
      <c r="E16" s="293"/>
      <c r="F16" s="293"/>
      <c r="G16" s="293"/>
      <c r="H16" s="173" t="s">
        <v>440</v>
      </c>
      <c r="I16" s="171" t="s">
        <v>423</v>
      </c>
      <c r="J16" s="172" t="s">
        <v>424</v>
      </c>
      <c r="K16" s="306"/>
    </row>
    <row r="17" spans="1:11" ht="15">
      <c r="A17" s="294"/>
      <c r="B17" s="294"/>
      <c r="C17" s="294"/>
      <c r="D17" s="294"/>
      <c r="E17" s="294"/>
      <c r="F17" s="294"/>
      <c r="G17" s="294"/>
      <c r="H17" s="173" t="s">
        <v>441</v>
      </c>
      <c r="I17" s="185" t="s">
        <v>423</v>
      </c>
      <c r="J17" s="186" t="s">
        <v>442</v>
      </c>
      <c r="K17" s="307"/>
    </row>
    <row r="18" spans="1:11" ht="15">
      <c r="A18" s="298" t="s">
        <v>58</v>
      </c>
      <c r="B18" s="292" t="s">
        <v>443</v>
      </c>
      <c r="C18" s="292" t="s">
        <v>444</v>
      </c>
      <c r="D18" s="297" t="s">
        <v>445</v>
      </c>
      <c r="E18" s="292" t="s">
        <v>397</v>
      </c>
      <c r="F18" s="292" t="s">
        <v>398</v>
      </c>
      <c r="G18" s="292" t="s">
        <v>399</v>
      </c>
      <c r="H18" s="178" t="s">
        <v>446</v>
      </c>
      <c r="I18" s="179" t="s">
        <v>447</v>
      </c>
      <c r="J18" s="180" t="s">
        <v>448</v>
      </c>
      <c r="K18" s="309"/>
    </row>
    <row r="19" spans="1:11" ht="15">
      <c r="A19" s="293"/>
      <c r="B19" s="293"/>
      <c r="C19" s="293"/>
      <c r="D19" s="293"/>
      <c r="E19" s="293"/>
      <c r="F19" s="293"/>
      <c r="G19" s="293"/>
      <c r="H19" s="187" t="s">
        <v>449</v>
      </c>
      <c r="I19" s="188" t="s">
        <v>450</v>
      </c>
      <c r="J19" s="189" t="s">
        <v>451</v>
      </c>
      <c r="K19" s="303"/>
    </row>
    <row r="20" spans="1:11" ht="15">
      <c r="A20" s="294"/>
      <c r="B20" s="294"/>
      <c r="C20" s="294"/>
      <c r="D20" s="294"/>
      <c r="E20" s="294"/>
      <c r="F20" s="294"/>
      <c r="G20" s="294"/>
      <c r="H20" s="182" t="s">
        <v>452</v>
      </c>
      <c r="I20" s="183" t="s">
        <v>447</v>
      </c>
      <c r="J20" s="184" t="s">
        <v>453</v>
      </c>
      <c r="K20" s="304"/>
    </row>
    <row r="21" spans="1:11" ht="15">
      <c r="A21" s="298" t="s">
        <v>454</v>
      </c>
      <c r="B21" s="292" t="s">
        <v>455</v>
      </c>
      <c r="C21" s="292" t="s">
        <v>456</v>
      </c>
      <c r="D21" s="297" t="s">
        <v>457</v>
      </c>
      <c r="E21" s="292" t="s">
        <v>397</v>
      </c>
      <c r="F21" s="292" t="s">
        <v>398</v>
      </c>
      <c r="G21" s="292" t="s">
        <v>399</v>
      </c>
      <c r="H21" s="181" t="s">
        <v>458</v>
      </c>
      <c r="I21" s="171" t="s">
        <v>459</v>
      </c>
      <c r="J21" s="175" t="s">
        <v>460</v>
      </c>
      <c r="K21" s="305"/>
    </row>
    <row r="22" spans="1:11" ht="15">
      <c r="A22" s="293"/>
      <c r="B22" s="293"/>
      <c r="C22" s="293"/>
      <c r="D22" s="293"/>
      <c r="E22" s="293"/>
      <c r="F22" s="293"/>
      <c r="G22" s="293"/>
      <c r="H22" s="181" t="s">
        <v>461</v>
      </c>
      <c r="I22" s="171" t="s">
        <v>462</v>
      </c>
      <c r="J22" s="172" t="s">
        <v>463</v>
      </c>
      <c r="K22" s="306"/>
    </row>
    <row r="23" spans="1:11" ht="15">
      <c r="A23" s="294"/>
      <c r="B23" s="294"/>
      <c r="C23" s="294"/>
      <c r="D23" s="294"/>
      <c r="E23" s="294"/>
      <c r="F23" s="294"/>
      <c r="G23" s="294"/>
      <c r="H23" s="190" t="s">
        <v>464</v>
      </c>
      <c r="I23" s="185" t="s">
        <v>459</v>
      </c>
      <c r="J23" s="186" t="s">
        <v>465</v>
      </c>
      <c r="K23" s="307"/>
    </row>
    <row r="24" spans="1:11" ht="15">
      <c r="A24" s="298" t="s">
        <v>466</v>
      </c>
      <c r="B24" s="292" t="s">
        <v>467</v>
      </c>
      <c r="C24" s="292" t="s">
        <v>456</v>
      </c>
      <c r="D24" s="296"/>
      <c r="E24" s="292" t="s">
        <v>397</v>
      </c>
      <c r="F24" s="292" t="s">
        <v>398</v>
      </c>
      <c r="G24" s="292" t="s">
        <v>399</v>
      </c>
      <c r="H24" s="178" t="s">
        <v>458</v>
      </c>
      <c r="I24" s="179" t="s">
        <v>459</v>
      </c>
      <c r="J24" s="191"/>
      <c r="K24" s="302"/>
    </row>
    <row r="25" spans="1:11" ht="15">
      <c r="A25" s="293"/>
      <c r="B25" s="293"/>
      <c r="C25" s="293"/>
      <c r="D25" s="294"/>
      <c r="E25" s="293"/>
      <c r="F25" s="293"/>
      <c r="G25" s="293"/>
      <c r="H25" s="181" t="s">
        <v>461</v>
      </c>
      <c r="I25" s="171" t="s">
        <v>462</v>
      </c>
      <c r="J25" s="172" t="s">
        <v>463</v>
      </c>
      <c r="K25" s="303"/>
    </row>
    <row r="26" spans="1:11" ht="15">
      <c r="A26" s="294"/>
      <c r="B26" s="294"/>
      <c r="C26" s="294"/>
      <c r="D26" s="192" t="s">
        <v>457</v>
      </c>
      <c r="E26" s="294"/>
      <c r="F26" s="294"/>
      <c r="G26" s="294"/>
      <c r="H26" s="182" t="s">
        <v>468</v>
      </c>
      <c r="I26" s="183" t="s">
        <v>459</v>
      </c>
      <c r="J26" s="184" t="s">
        <v>465</v>
      </c>
      <c r="K26" s="304"/>
    </row>
    <row r="27" spans="1:11" ht="15">
      <c r="A27" s="298" t="s">
        <v>75</v>
      </c>
      <c r="B27" s="292" t="s">
        <v>469</v>
      </c>
      <c r="C27" s="292" t="s">
        <v>456</v>
      </c>
      <c r="D27" s="296"/>
      <c r="E27" s="292" t="s">
        <v>397</v>
      </c>
      <c r="F27" s="292" t="s">
        <v>398</v>
      </c>
      <c r="G27" s="292" t="s">
        <v>399</v>
      </c>
      <c r="H27" s="181" t="s">
        <v>470</v>
      </c>
      <c r="I27" s="171" t="s">
        <v>471</v>
      </c>
      <c r="J27" s="172" t="s">
        <v>472</v>
      </c>
      <c r="K27" s="305"/>
    </row>
    <row r="28" spans="1:11" ht="15">
      <c r="A28" s="293"/>
      <c r="B28" s="293"/>
      <c r="C28" s="293"/>
      <c r="D28" s="294"/>
      <c r="E28" s="293"/>
      <c r="F28" s="293"/>
      <c r="G28" s="293"/>
      <c r="H28" s="181" t="s">
        <v>473</v>
      </c>
      <c r="I28" s="171" t="s">
        <v>474</v>
      </c>
      <c r="J28" s="172" t="s">
        <v>472</v>
      </c>
      <c r="K28" s="306"/>
    </row>
    <row r="29" spans="1:11" ht="15">
      <c r="A29" s="293"/>
      <c r="B29" s="293"/>
      <c r="C29" s="293"/>
      <c r="D29" s="297" t="s">
        <v>457</v>
      </c>
      <c r="E29" s="293"/>
      <c r="F29" s="293"/>
      <c r="G29" s="293"/>
      <c r="H29" s="181" t="s">
        <v>475</v>
      </c>
      <c r="I29" s="171" t="s">
        <v>476</v>
      </c>
      <c r="J29" s="172" t="s">
        <v>477</v>
      </c>
      <c r="K29" s="306"/>
    </row>
    <row r="30" spans="1:11" ht="15">
      <c r="A30" s="294"/>
      <c r="B30" s="294"/>
      <c r="C30" s="294"/>
      <c r="D30" s="294"/>
      <c r="E30" s="294"/>
      <c r="F30" s="294"/>
      <c r="G30" s="294"/>
      <c r="H30" s="181" t="s">
        <v>478</v>
      </c>
      <c r="I30" s="185" t="s">
        <v>479</v>
      </c>
      <c r="J30" s="186" t="s">
        <v>480</v>
      </c>
      <c r="K30" s="307"/>
    </row>
    <row r="31" spans="1:11" ht="15">
      <c r="A31" s="298" t="s">
        <v>481</v>
      </c>
      <c r="B31" s="292" t="s">
        <v>482</v>
      </c>
      <c r="C31" s="292" t="s">
        <v>483</v>
      </c>
      <c r="D31" s="296"/>
      <c r="E31" s="292" t="s">
        <v>397</v>
      </c>
      <c r="F31" s="292" t="s">
        <v>398</v>
      </c>
      <c r="G31" s="292" t="s">
        <v>484</v>
      </c>
      <c r="H31" s="178" t="s">
        <v>485</v>
      </c>
      <c r="I31" s="179" t="s">
        <v>423</v>
      </c>
      <c r="J31" s="180" t="s">
        <v>427</v>
      </c>
      <c r="K31" s="302"/>
    </row>
    <row r="32" spans="1:11" ht="15">
      <c r="A32" s="293"/>
      <c r="B32" s="293"/>
      <c r="C32" s="293"/>
      <c r="D32" s="294"/>
      <c r="E32" s="293"/>
      <c r="F32" s="293"/>
      <c r="G32" s="293"/>
      <c r="H32" s="181" t="s">
        <v>486</v>
      </c>
      <c r="I32" s="171" t="s">
        <v>423</v>
      </c>
      <c r="J32" s="172" t="s">
        <v>442</v>
      </c>
      <c r="K32" s="303"/>
    </row>
    <row r="33" spans="1:11" ht="15">
      <c r="A33" s="293"/>
      <c r="B33" s="293"/>
      <c r="C33" s="293"/>
      <c r="D33" s="297" t="s">
        <v>487</v>
      </c>
      <c r="E33" s="293"/>
      <c r="F33" s="293"/>
      <c r="G33" s="293"/>
      <c r="H33" s="181" t="s">
        <v>488</v>
      </c>
      <c r="I33" s="171" t="s">
        <v>423</v>
      </c>
      <c r="J33" s="172" t="s">
        <v>424</v>
      </c>
      <c r="K33" s="303"/>
    </row>
    <row r="34" spans="1:11" ht="15">
      <c r="A34" s="294"/>
      <c r="B34" s="294"/>
      <c r="C34" s="294"/>
      <c r="D34" s="294"/>
      <c r="E34" s="294"/>
      <c r="F34" s="294"/>
      <c r="G34" s="294"/>
      <c r="H34" s="182" t="s">
        <v>489</v>
      </c>
      <c r="I34" s="183" t="s">
        <v>429</v>
      </c>
      <c r="J34" s="184" t="s">
        <v>430</v>
      </c>
      <c r="K34" s="304"/>
    </row>
    <row r="35" spans="1:11" ht="15">
      <c r="A35" s="298" t="s">
        <v>490</v>
      </c>
      <c r="B35" s="292" t="s">
        <v>491</v>
      </c>
      <c r="C35" s="292" t="s">
        <v>483</v>
      </c>
      <c r="D35" s="296"/>
      <c r="E35" s="292" t="s">
        <v>397</v>
      </c>
      <c r="F35" s="292" t="s">
        <v>398</v>
      </c>
      <c r="G35" s="292" t="s">
        <v>484</v>
      </c>
      <c r="H35" s="178" t="s">
        <v>485</v>
      </c>
      <c r="I35" s="171" t="s">
        <v>423</v>
      </c>
      <c r="J35" s="172" t="s">
        <v>427</v>
      </c>
      <c r="K35" s="305"/>
    </row>
    <row r="36" spans="1:11" ht="15">
      <c r="A36" s="293"/>
      <c r="B36" s="293"/>
      <c r="C36" s="293"/>
      <c r="D36" s="294"/>
      <c r="E36" s="293"/>
      <c r="F36" s="293"/>
      <c r="G36" s="293"/>
      <c r="H36" s="181" t="s">
        <v>486</v>
      </c>
      <c r="I36" s="171" t="s">
        <v>423</v>
      </c>
      <c r="J36" s="172" t="s">
        <v>442</v>
      </c>
      <c r="K36" s="306"/>
    </row>
    <row r="37" spans="1:11" ht="15">
      <c r="A37" s="293"/>
      <c r="B37" s="293"/>
      <c r="C37" s="293"/>
      <c r="D37" s="297" t="s">
        <v>487</v>
      </c>
      <c r="E37" s="293"/>
      <c r="F37" s="293"/>
      <c r="G37" s="293"/>
      <c r="H37" s="181" t="s">
        <v>488</v>
      </c>
      <c r="I37" s="171" t="s">
        <v>429</v>
      </c>
      <c r="J37" s="172" t="s">
        <v>430</v>
      </c>
      <c r="K37" s="306"/>
    </row>
    <row r="38" spans="1:11" ht="15">
      <c r="A38" s="294"/>
      <c r="B38" s="294"/>
      <c r="C38" s="294"/>
      <c r="D38" s="294"/>
      <c r="E38" s="294"/>
      <c r="F38" s="294"/>
      <c r="G38" s="294"/>
      <c r="H38" s="182" t="s">
        <v>489</v>
      </c>
      <c r="I38" s="185" t="s">
        <v>423</v>
      </c>
      <c r="J38" s="186" t="s">
        <v>424</v>
      </c>
      <c r="K38" s="307"/>
    </row>
    <row r="39" spans="1:11" ht="15">
      <c r="A39" s="298" t="s">
        <v>492</v>
      </c>
      <c r="B39" s="292" t="s">
        <v>493</v>
      </c>
      <c r="C39" s="296"/>
      <c r="D39" s="296"/>
      <c r="E39" s="292" t="s">
        <v>420</v>
      </c>
      <c r="F39" s="292" t="s">
        <v>398</v>
      </c>
      <c r="G39" s="292" t="s">
        <v>435</v>
      </c>
      <c r="H39" s="178" t="s">
        <v>494</v>
      </c>
      <c r="I39" s="179" t="s">
        <v>459</v>
      </c>
      <c r="J39" s="180" t="s">
        <v>495</v>
      </c>
      <c r="K39" s="302"/>
    </row>
    <row r="40" spans="1:11" ht="15">
      <c r="A40" s="293"/>
      <c r="B40" s="293"/>
      <c r="C40" s="293"/>
      <c r="D40" s="293"/>
      <c r="E40" s="293"/>
      <c r="F40" s="293"/>
      <c r="G40" s="293"/>
      <c r="H40" s="181" t="s">
        <v>496</v>
      </c>
      <c r="I40" s="171" t="s">
        <v>459</v>
      </c>
      <c r="J40" s="175"/>
      <c r="K40" s="303"/>
    </row>
    <row r="41" spans="1:11" ht="15">
      <c r="A41" s="294"/>
      <c r="B41" s="294"/>
      <c r="C41" s="294"/>
      <c r="D41" s="294"/>
      <c r="E41" s="294"/>
      <c r="F41" s="294"/>
      <c r="G41" s="294"/>
      <c r="H41" s="182" t="s">
        <v>497</v>
      </c>
      <c r="I41" s="183" t="s">
        <v>459</v>
      </c>
      <c r="J41" s="184" t="s">
        <v>498</v>
      </c>
      <c r="K41" s="304"/>
    </row>
    <row r="42" spans="1:11" ht="15">
      <c r="A42" s="298" t="s">
        <v>97</v>
      </c>
      <c r="B42" s="292" t="s">
        <v>499</v>
      </c>
      <c r="C42" s="296"/>
      <c r="D42" s="296"/>
      <c r="E42" s="292" t="s">
        <v>420</v>
      </c>
      <c r="F42" s="292" t="s">
        <v>398</v>
      </c>
      <c r="G42" s="292" t="s">
        <v>421</v>
      </c>
      <c r="H42" s="178" t="s">
        <v>500</v>
      </c>
      <c r="I42" s="171" t="s">
        <v>404</v>
      </c>
      <c r="J42" s="172" t="s">
        <v>408</v>
      </c>
      <c r="K42" s="305"/>
    </row>
    <row r="43" spans="1:11" ht="15">
      <c r="A43" s="293"/>
      <c r="B43" s="293"/>
      <c r="C43" s="293"/>
      <c r="D43" s="293"/>
      <c r="E43" s="293"/>
      <c r="F43" s="293"/>
      <c r="G43" s="293"/>
      <c r="H43" s="181" t="s">
        <v>501</v>
      </c>
      <c r="I43" s="171" t="s">
        <v>404</v>
      </c>
      <c r="J43" s="172" t="s">
        <v>411</v>
      </c>
      <c r="K43" s="306"/>
    </row>
    <row r="44" spans="1:11" ht="15">
      <c r="A44" s="293"/>
      <c r="B44" s="293"/>
      <c r="C44" s="293"/>
      <c r="D44" s="293"/>
      <c r="E44" s="293"/>
      <c r="F44" s="293"/>
      <c r="G44" s="293"/>
      <c r="H44" s="181" t="s">
        <v>502</v>
      </c>
      <c r="I44" s="171" t="s">
        <v>503</v>
      </c>
      <c r="J44" s="172" t="s">
        <v>504</v>
      </c>
      <c r="K44" s="306"/>
    </row>
    <row r="45" spans="1:11" ht="15">
      <c r="A45" s="294"/>
      <c r="B45" s="294"/>
      <c r="C45" s="294"/>
      <c r="D45" s="294"/>
      <c r="E45" s="294"/>
      <c r="F45" s="294"/>
      <c r="G45" s="294"/>
      <c r="H45" s="182" t="s">
        <v>505</v>
      </c>
      <c r="I45" s="185" t="s">
        <v>410</v>
      </c>
      <c r="J45" s="186" t="s">
        <v>506</v>
      </c>
      <c r="K45" s="307"/>
    </row>
    <row r="46" spans="1:11" ht="15">
      <c r="A46" s="298" t="s">
        <v>102</v>
      </c>
      <c r="B46" s="292" t="s">
        <v>507</v>
      </c>
      <c r="C46" s="292" t="s">
        <v>508</v>
      </c>
      <c r="D46" s="296"/>
      <c r="E46" s="292" t="s">
        <v>397</v>
      </c>
      <c r="F46" s="292" t="s">
        <v>398</v>
      </c>
      <c r="G46" s="292" t="s">
        <v>484</v>
      </c>
      <c r="H46" s="178" t="s">
        <v>509</v>
      </c>
      <c r="I46" s="193"/>
      <c r="J46" s="191"/>
      <c r="K46" s="302"/>
    </row>
    <row r="47" spans="1:11" ht="15">
      <c r="A47" s="293"/>
      <c r="B47" s="293"/>
      <c r="C47" s="293"/>
      <c r="D47" s="294"/>
      <c r="E47" s="293"/>
      <c r="F47" s="293"/>
      <c r="G47" s="293"/>
      <c r="H47" s="181" t="s">
        <v>510</v>
      </c>
      <c r="I47" s="174"/>
      <c r="J47" s="175"/>
      <c r="K47" s="303"/>
    </row>
    <row r="48" spans="1:11" ht="15">
      <c r="A48" s="293"/>
      <c r="B48" s="293"/>
      <c r="C48" s="293"/>
      <c r="D48" s="297" t="s">
        <v>511</v>
      </c>
      <c r="E48" s="293"/>
      <c r="F48" s="293"/>
      <c r="G48" s="293"/>
      <c r="H48" s="181" t="s">
        <v>512</v>
      </c>
      <c r="I48" s="171" t="s">
        <v>404</v>
      </c>
      <c r="J48" s="172" t="s">
        <v>513</v>
      </c>
      <c r="K48" s="303"/>
    </row>
    <row r="49" spans="1:11" ht="15">
      <c r="A49" s="294"/>
      <c r="B49" s="294"/>
      <c r="C49" s="294"/>
      <c r="D49" s="294"/>
      <c r="E49" s="294"/>
      <c r="F49" s="294"/>
      <c r="G49" s="294"/>
      <c r="H49" s="182" t="s">
        <v>0</v>
      </c>
      <c r="I49" s="183" t="s">
        <v>404</v>
      </c>
      <c r="J49" s="184" t="s">
        <v>514</v>
      </c>
      <c r="K49" s="304"/>
    </row>
    <row r="50" spans="1:11" ht="15">
      <c r="A50" s="298" t="s">
        <v>515</v>
      </c>
      <c r="B50" s="292" t="s">
        <v>516</v>
      </c>
      <c r="C50" s="296"/>
      <c r="D50" s="296"/>
      <c r="E50" s="292" t="s">
        <v>397</v>
      </c>
      <c r="F50" s="292" t="s">
        <v>398</v>
      </c>
      <c r="G50" s="292" t="s">
        <v>399</v>
      </c>
      <c r="H50" s="170" t="s">
        <v>517</v>
      </c>
      <c r="I50" s="171" t="s">
        <v>471</v>
      </c>
      <c r="J50" s="172" t="s">
        <v>472</v>
      </c>
      <c r="K50" s="305"/>
    </row>
    <row r="51" spans="1:11" ht="12.75">
      <c r="A51" s="293"/>
      <c r="B51" s="293"/>
      <c r="C51" s="293"/>
      <c r="D51" s="293"/>
      <c r="E51" s="293"/>
      <c r="F51" s="293"/>
      <c r="G51" s="293"/>
      <c r="H51" s="173" t="s">
        <v>518</v>
      </c>
      <c r="I51" s="174" t="s">
        <v>476</v>
      </c>
      <c r="J51" s="175" t="s">
        <v>477</v>
      </c>
      <c r="K51" s="306"/>
    </row>
    <row r="52" spans="1:11" ht="12.75">
      <c r="A52" s="294"/>
      <c r="B52" s="294"/>
      <c r="C52" s="294"/>
      <c r="D52" s="294"/>
      <c r="E52" s="294"/>
      <c r="F52" s="294"/>
      <c r="G52" s="294"/>
      <c r="H52" s="194" t="s">
        <v>519</v>
      </c>
      <c r="I52" s="176"/>
      <c r="J52" s="177"/>
      <c r="K52" s="307"/>
    </row>
    <row r="53" spans="1:11" ht="12.75">
      <c r="A53" s="310" t="s">
        <v>520</v>
      </c>
      <c r="B53" s="296" t="s">
        <v>521</v>
      </c>
      <c r="C53" s="296"/>
      <c r="D53" s="296"/>
      <c r="E53" s="292" t="s">
        <v>420</v>
      </c>
      <c r="F53" s="292" t="s">
        <v>398</v>
      </c>
      <c r="G53" s="292" t="s">
        <v>435</v>
      </c>
      <c r="H53" s="170" t="s">
        <v>522</v>
      </c>
      <c r="I53" s="193"/>
      <c r="J53" s="191"/>
      <c r="K53" s="302"/>
    </row>
    <row r="54" spans="1:11" ht="12.75">
      <c r="A54" s="293"/>
      <c r="B54" s="293"/>
      <c r="C54" s="293"/>
      <c r="D54" s="293"/>
      <c r="E54" s="293"/>
      <c r="F54" s="293"/>
      <c r="G54" s="293"/>
      <c r="H54" s="173" t="s">
        <v>523</v>
      </c>
      <c r="I54" s="174"/>
      <c r="J54" s="175"/>
      <c r="K54" s="303"/>
    </row>
    <row r="55" spans="1:11" ht="12.75">
      <c r="A55" s="294"/>
      <c r="B55" s="294"/>
      <c r="C55" s="294"/>
      <c r="D55" s="294"/>
      <c r="E55" s="294"/>
      <c r="F55" s="294"/>
      <c r="G55" s="294"/>
      <c r="H55" s="194" t="s">
        <v>524</v>
      </c>
      <c r="I55" s="195"/>
      <c r="J55" s="196"/>
      <c r="K55" s="304"/>
    </row>
    <row r="56" spans="1:11" ht="12.75">
      <c r="A56" s="298" t="s">
        <v>110</v>
      </c>
      <c r="B56" s="296" t="s">
        <v>525</v>
      </c>
      <c r="C56" s="296"/>
      <c r="D56" s="296"/>
      <c r="E56" s="292" t="s">
        <v>420</v>
      </c>
      <c r="F56" s="292" t="s">
        <v>398</v>
      </c>
      <c r="G56" s="292" t="s">
        <v>435</v>
      </c>
      <c r="H56" s="173" t="s">
        <v>526</v>
      </c>
      <c r="I56" s="174"/>
      <c r="J56" s="175"/>
      <c r="K56" s="305"/>
    </row>
    <row r="57" spans="1:11" ht="12.75">
      <c r="A57" s="293"/>
      <c r="B57" s="293"/>
      <c r="C57" s="293"/>
      <c r="D57" s="293"/>
      <c r="E57" s="293"/>
      <c r="F57" s="293"/>
      <c r="G57" s="293"/>
      <c r="H57" s="173" t="s">
        <v>527</v>
      </c>
      <c r="I57" s="174"/>
      <c r="J57" s="175"/>
      <c r="K57" s="306"/>
    </row>
    <row r="58" spans="1:11" ht="12.75">
      <c r="A58" s="294"/>
      <c r="B58" s="294"/>
      <c r="C58" s="294"/>
      <c r="D58" s="294"/>
      <c r="E58" s="294"/>
      <c r="F58" s="294"/>
      <c r="G58" s="294"/>
      <c r="H58" s="173" t="s">
        <v>528</v>
      </c>
      <c r="I58" s="174"/>
      <c r="J58" s="175"/>
      <c r="K58" s="307"/>
    </row>
    <row r="59" spans="1:11" ht="15">
      <c r="A59" s="298" t="s">
        <v>122</v>
      </c>
      <c r="B59" s="292" t="s">
        <v>529</v>
      </c>
      <c r="C59" s="292" t="s">
        <v>530</v>
      </c>
      <c r="D59" s="296"/>
      <c r="E59" s="292" t="s">
        <v>420</v>
      </c>
      <c r="F59" s="292" t="s">
        <v>398</v>
      </c>
      <c r="G59" s="292" t="s">
        <v>421</v>
      </c>
      <c r="H59" s="178" t="s">
        <v>531</v>
      </c>
      <c r="I59" s="179" t="s">
        <v>404</v>
      </c>
      <c r="J59" s="180" t="s">
        <v>408</v>
      </c>
      <c r="K59" s="302"/>
    </row>
    <row r="60" spans="1:11" ht="15">
      <c r="A60" s="293"/>
      <c r="B60" s="293"/>
      <c r="C60" s="293"/>
      <c r="D60" s="293"/>
      <c r="E60" s="293"/>
      <c r="F60" s="293"/>
      <c r="G60" s="293"/>
      <c r="H60" s="181" t="s">
        <v>500</v>
      </c>
      <c r="I60" s="171" t="s">
        <v>404</v>
      </c>
      <c r="J60" s="172" t="s">
        <v>411</v>
      </c>
      <c r="K60" s="303"/>
    </row>
    <row r="61" spans="1:11" ht="15">
      <c r="A61" s="293"/>
      <c r="B61" s="293"/>
      <c r="C61" s="293"/>
      <c r="D61" s="294"/>
      <c r="E61" s="293"/>
      <c r="F61" s="293"/>
      <c r="G61" s="293"/>
      <c r="H61" s="181" t="s">
        <v>532</v>
      </c>
      <c r="I61" s="174"/>
      <c r="J61" s="175"/>
      <c r="K61" s="303"/>
    </row>
    <row r="62" spans="1:11" ht="15">
      <c r="A62" s="293"/>
      <c r="B62" s="293"/>
      <c r="C62" s="293"/>
      <c r="D62" s="297" t="s">
        <v>533</v>
      </c>
      <c r="E62" s="293"/>
      <c r="F62" s="293"/>
      <c r="G62" s="293"/>
      <c r="H62" s="181" t="s">
        <v>534</v>
      </c>
      <c r="I62" s="171" t="s">
        <v>535</v>
      </c>
      <c r="J62" s="172" t="s">
        <v>536</v>
      </c>
      <c r="K62" s="303"/>
    </row>
    <row r="63" spans="1:11" ht="15">
      <c r="A63" s="293"/>
      <c r="B63" s="293"/>
      <c r="C63" s="293"/>
      <c r="D63" s="293"/>
      <c r="E63" s="293"/>
      <c r="F63" s="293"/>
      <c r="G63" s="293"/>
      <c r="H63" s="181" t="s">
        <v>412</v>
      </c>
      <c r="I63" s="174"/>
      <c r="J63" s="175"/>
      <c r="K63" s="303"/>
    </row>
    <row r="64" spans="1:11" ht="15">
      <c r="A64" s="293"/>
      <c r="B64" s="293"/>
      <c r="C64" s="293"/>
      <c r="D64" s="293"/>
      <c r="E64" s="293"/>
      <c r="F64" s="293"/>
      <c r="G64" s="293"/>
      <c r="H64" s="181" t="s">
        <v>415</v>
      </c>
      <c r="I64" s="174"/>
      <c r="J64" s="175"/>
      <c r="K64" s="303"/>
    </row>
    <row r="65" spans="1:13" ht="15">
      <c r="A65" s="293"/>
      <c r="B65" s="293"/>
      <c r="C65" s="293"/>
      <c r="D65" s="293"/>
      <c r="E65" s="293"/>
      <c r="F65" s="293"/>
      <c r="G65" s="293"/>
      <c r="H65" s="181" t="s">
        <v>537</v>
      </c>
      <c r="I65" s="174"/>
      <c r="J65" s="175"/>
      <c r="K65" s="303"/>
    </row>
    <row r="66" spans="1:13" ht="15">
      <c r="A66" s="294"/>
      <c r="B66" s="294"/>
      <c r="C66" s="294"/>
      <c r="D66" s="294"/>
      <c r="E66" s="294"/>
      <c r="F66" s="294"/>
      <c r="G66" s="294"/>
      <c r="H66" s="182" t="s">
        <v>413</v>
      </c>
      <c r="I66" s="183" t="s">
        <v>404</v>
      </c>
      <c r="J66" s="184" t="s">
        <v>513</v>
      </c>
      <c r="K66" s="304"/>
    </row>
    <row r="67" spans="1:13" ht="15">
      <c r="A67" s="298" t="s">
        <v>538</v>
      </c>
      <c r="B67" s="292" t="s">
        <v>539</v>
      </c>
      <c r="C67" s="292" t="s">
        <v>540</v>
      </c>
      <c r="D67" s="296"/>
      <c r="E67" s="292" t="s">
        <v>397</v>
      </c>
      <c r="F67" s="292" t="s">
        <v>398</v>
      </c>
      <c r="G67" s="292" t="s">
        <v>399</v>
      </c>
      <c r="H67" s="181" t="s">
        <v>541</v>
      </c>
      <c r="I67" s="171" t="s">
        <v>542</v>
      </c>
      <c r="J67" s="172" t="s">
        <v>543</v>
      </c>
      <c r="K67" s="305"/>
    </row>
    <row r="68" spans="1:13" ht="15">
      <c r="A68" s="293"/>
      <c r="B68" s="293"/>
      <c r="C68" s="293"/>
      <c r="D68" s="294"/>
      <c r="E68" s="293"/>
      <c r="F68" s="293"/>
      <c r="G68" s="293"/>
      <c r="H68" s="181" t="s">
        <v>544</v>
      </c>
      <c r="I68" s="171" t="s">
        <v>545</v>
      </c>
      <c r="J68" s="172" t="s">
        <v>546</v>
      </c>
      <c r="K68" s="306"/>
    </row>
    <row r="69" spans="1:13" ht="15">
      <c r="A69" s="293"/>
      <c r="B69" s="293"/>
      <c r="C69" s="293"/>
      <c r="D69" s="297" t="s">
        <v>547</v>
      </c>
      <c r="E69" s="293"/>
      <c r="F69" s="293"/>
      <c r="G69" s="293"/>
      <c r="H69" s="181" t="s">
        <v>548</v>
      </c>
      <c r="I69" s="171" t="s">
        <v>549</v>
      </c>
      <c r="J69" s="172" t="s">
        <v>550</v>
      </c>
      <c r="K69" s="306"/>
    </row>
    <row r="70" spans="1:13" ht="12.75">
      <c r="A70" s="294"/>
      <c r="B70" s="294"/>
      <c r="C70" s="294"/>
      <c r="D70" s="294"/>
      <c r="E70" s="294"/>
      <c r="F70" s="294"/>
      <c r="G70" s="294"/>
      <c r="H70" s="197"/>
      <c r="I70" s="176"/>
      <c r="J70" s="177"/>
      <c r="K70" s="307"/>
    </row>
    <row r="71" spans="1:13" ht="15">
      <c r="A71" s="298" t="s">
        <v>551</v>
      </c>
      <c r="B71" s="292" t="s">
        <v>552</v>
      </c>
      <c r="C71" s="292"/>
      <c r="D71" s="292"/>
      <c r="E71" s="292"/>
      <c r="F71" s="292" t="s">
        <v>398</v>
      </c>
      <c r="G71" s="292"/>
      <c r="H71" s="178" t="s">
        <v>553</v>
      </c>
      <c r="I71" s="311"/>
      <c r="J71" s="314"/>
      <c r="K71" s="314"/>
    </row>
    <row r="72" spans="1:13" ht="15">
      <c r="A72" s="293"/>
      <c r="B72" s="293"/>
      <c r="C72" s="293"/>
      <c r="D72" s="293"/>
      <c r="E72" s="293"/>
      <c r="F72" s="293"/>
      <c r="G72" s="293"/>
      <c r="H72" s="181" t="s">
        <v>554</v>
      </c>
      <c r="I72" s="312"/>
      <c r="J72" s="306"/>
      <c r="K72" s="306"/>
      <c r="M72" s="198"/>
    </row>
    <row r="73" spans="1:13" ht="15">
      <c r="A73" s="294"/>
      <c r="B73" s="294"/>
      <c r="C73" s="294"/>
      <c r="D73" s="294"/>
      <c r="E73" s="294"/>
      <c r="F73" s="294"/>
      <c r="G73" s="294"/>
      <c r="H73" s="181" t="s">
        <v>555</v>
      </c>
      <c r="I73" s="313"/>
      <c r="J73" s="315"/>
      <c r="K73" s="315"/>
      <c r="M73" s="172" t="s">
        <v>553</v>
      </c>
    </row>
    <row r="74" spans="1:13" ht="15">
      <c r="A74" s="298" t="s">
        <v>556</v>
      </c>
      <c r="B74" s="292" t="s">
        <v>557</v>
      </c>
      <c r="C74" s="292" t="s">
        <v>558</v>
      </c>
      <c r="D74" s="296"/>
      <c r="E74" s="292" t="s">
        <v>397</v>
      </c>
      <c r="F74" s="292" t="s">
        <v>398</v>
      </c>
      <c r="G74" s="292" t="s">
        <v>484</v>
      </c>
      <c r="H74" s="178" t="s">
        <v>559</v>
      </c>
      <c r="I74" s="179" t="s">
        <v>423</v>
      </c>
      <c r="J74" s="180" t="s">
        <v>427</v>
      </c>
      <c r="K74" s="302"/>
      <c r="M74" s="172" t="s">
        <v>554</v>
      </c>
    </row>
    <row r="75" spans="1:13" ht="15">
      <c r="A75" s="293"/>
      <c r="B75" s="293"/>
      <c r="C75" s="293"/>
      <c r="D75" s="294"/>
      <c r="E75" s="293"/>
      <c r="F75" s="293"/>
      <c r="G75" s="293"/>
      <c r="H75" s="181" t="s">
        <v>486</v>
      </c>
      <c r="I75" s="171" t="s">
        <v>423</v>
      </c>
      <c r="J75" s="172" t="s">
        <v>442</v>
      </c>
      <c r="K75" s="303"/>
      <c r="M75" s="172" t="s">
        <v>555</v>
      </c>
    </row>
    <row r="76" spans="1:13" ht="15">
      <c r="A76" s="293"/>
      <c r="B76" s="293"/>
      <c r="C76" s="293"/>
      <c r="D76" s="297" t="s">
        <v>560</v>
      </c>
      <c r="E76" s="293"/>
      <c r="F76" s="293"/>
      <c r="G76" s="293"/>
      <c r="H76" s="181" t="s">
        <v>488</v>
      </c>
      <c r="I76" s="171" t="s">
        <v>423</v>
      </c>
      <c r="J76" s="172" t="s">
        <v>424</v>
      </c>
      <c r="K76" s="303"/>
    </row>
    <row r="77" spans="1:13" ht="15">
      <c r="A77" s="293"/>
      <c r="B77" s="293"/>
      <c r="C77" s="293"/>
      <c r="D77" s="293"/>
      <c r="E77" s="293"/>
      <c r="F77" s="293"/>
      <c r="G77" s="293"/>
      <c r="H77" s="181" t="s">
        <v>561</v>
      </c>
      <c r="I77" s="174"/>
      <c r="J77" s="175"/>
      <c r="K77" s="303"/>
    </row>
    <row r="78" spans="1:13" ht="15">
      <c r="A78" s="294"/>
      <c r="B78" s="294"/>
      <c r="C78" s="294"/>
      <c r="D78" s="294"/>
      <c r="E78" s="294"/>
      <c r="F78" s="294"/>
      <c r="G78" s="294"/>
      <c r="H78" s="182"/>
      <c r="I78" s="183" t="s">
        <v>429</v>
      </c>
      <c r="J78" s="184" t="s">
        <v>430</v>
      </c>
      <c r="K78" s="304"/>
    </row>
    <row r="79" spans="1:13" ht="15">
      <c r="A79" s="298" t="s">
        <v>562</v>
      </c>
      <c r="B79" s="292" t="s">
        <v>563</v>
      </c>
      <c r="C79" s="292" t="s">
        <v>564</v>
      </c>
      <c r="D79" s="296" t="s">
        <v>565</v>
      </c>
      <c r="E79" s="292" t="s">
        <v>397</v>
      </c>
      <c r="F79" s="292" t="s">
        <v>398</v>
      </c>
      <c r="G79" s="292" t="s">
        <v>484</v>
      </c>
      <c r="H79" s="181" t="s">
        <v>566</v>
      </c>
      <c r="I79" s="171" t="s">
        <v>404</v>
      </c>
      <c r="J79" s="172" t="s">
        <v>513</v>
      </c>
      <c r="K79" s="305"/>
    </row>
    <row r="80" spans="1:13" ht="15">
      <c r="A80" s="293"/>
      <c r="B80" s="293"/>
      <c r="C80" s="293"/>
      <c r="D80" s="294"/>
      <c r="E80" s="293"/>
      <c r="F80" s="293"/>
      <c r="G80" s="293"/>
      <c r="H80" s="181" t="s">
        <v>567</v>
      </c>
      <c r="I80" s="171"/>
      <c r="J80" s="172"/>
      <c r="K80" s="306"/>
    </row>
    <row r="81" spans="1:11" ht="15">
      <c r="A81" s="293"/>
      <c r="B81" s="293"/>
      <c r="C81" s="293"/>
      <c r="D81" s="296"/>
      <c r="E81" s="293"/>
      <c r="F81" s="293"/>
      <c r="G81" s="293"/>
      <c r="H81" s="181" t="s">
        <v>568</v>
      </c>
      <c r="I81" s="171" t="s">
        <v>404</v>
      </c>
      <c r="J81" s="172" t="s">
        <v>514</v>
      </c>
      <c r="K81" s="306"/>
    </row>
    <row r="82" spans="1:11" ht="15">
      <c r="A82" s="294"/>
      <c r="B82" s="294"/>
      <c r="C82" s="294"/>
      <c r="D82" s="294"/>
      <c r="E82" s="294"/>
      <c r="F82" s="294"/>
      <c r="G82" s="294"/>
      <c r="H82" s="182" t="s">
        <v>569</v>
      </c>
      <c r="I82" s="185" t="s">
        <v>404</v>
      </c>
      <c r="J82" s="186" t="s">
        <v>570</v>
      </c>
      <c r="K82" s="307"/>
    </row>
    <row r="83" spans="1:11" ht="15">
      <c r="A83" s="298" t="s">
        <v>157</v>
      </c>
      <c r="B83" s="292" t="s">
        <v>571</v>
      </c>
      <c r="C83" s="292"/>
      <c r="D83" s="296"/>
      <c r="E83" s="292" t="s">
        <v>397</v>
      </c>
      <c r="F83" s="292" t="s">
        <v>398</v>
      </c>
      <c r="G83" s="292" t="s">
        <v>484</v>
      </c>
      <c r="H83" s="178" t="s">
        <v>572</v>
      </c>
      <c r="I83" s="179"/>
      <c r="J83" s="180"/>
      <c r="K83" s="302"/>
    </row>
    <row r="84" spans="1:11" ht="15">
      <c r="A84" s="293"/>
      <c r="B84" s="293"/>
      <c r="C84" s="293"/>
      <c r="D84" s="293"/>
      <c r="E84" s="293"/>
      <c r="F84" s="293"/>
      <c r="G84" s="293"/>
      <c r="H84" s="181" t="s">
        <v>573</v>
      </c>
      <c r="I84" s="171"/>
      <c r="J84" s="172"/>
      <c r="K84" s="303"/>
    </row>
    <row r="85" spans="1:11" ht="15">
      <c r="A85" s="293"/>
      <c r="B85" s="293"/>
      <c r="C85" s="293"/>
      <c r="D85" s="293"/>
      <c r="E85" s="293"/>
      <c r="F85" s="293"/>
      <c r="G85" s="293"/>
      <c r="H85" s="181" t="s">
        <v>574</v>
      </c>
      <c r="I85" s="171"/>
      <c r="J85" s="172"/>
      <c r="K85" s="303"/>
    </row>
    <row r="86" spans="1:11" ht="15">
      <c r="A86" s="293"/>
      <c r="B86" s="293"/>
      <c r="C86" s="293"/>
      <c r="D86" s="293"/>
      <c r="E86" s="293"/>
      <c r="F86" s="293"/>
      <c r="G86" s="293"/>
      <c r="H86" s="181" t="s">
        <v>575</v>
      </c>
      <c r="I86" s="171"/>
      <c r="J86" s="172"/>
      <c r="K86" s="303"/>
    </row>
    <row r="87" spans="1:11" ht="15">
      <c r="A87" s="293"/>
      <c r="B87" s="293"/>
      <c r="C87" s="293"/>
      <c r="D87" s="293"/>
      <c r="E87" s="293"/>
      <c r="F87" s="293"/>
      <c r="G87" s="293"/>
      <c r="H87" s="181" t="s">
        <v>576</v>
      </c>
      <c r="I87" s="171"/>
      <c r="J87" s="172"/>
      <c r="K87" s="303"/>
    </row>
    <row r="88" spans="1:11" ht="15">
      <c r="A88" s="293"/>
      <c r="B88" s="293"/>
      <c r="C88" s="293"/>
      <c r="D88" s="293"/>
      <c r="E88" s="293"/>
      <c r="F88" s="293"/>
      <c r="G88" s="293"/>
      <c r="H88" s="181" t="s">
        <v>577</v>
      </c>
      <c r="I88" s="171"/>
      <c r="J88" s="172"/>
      <c r="K88" s="303"/>
    </row>
    <row r="89" spans="1:11" ht="15">
      <c r="A89" s="293"/>
      <c r="B89" s="293"/>
      <c r="C89" s="293"/>
      <c r="D89" s="293"/>
      <c r="E89" s="293"/>
      <c r="F89" s="293"/>
      <c r="G89" s="293"/>
      <c r="H89" s="181"/>
      <c r="I89" s="171"/>
      <c r="J89" s="172"/>
      <c r="K89" s="303"/>
    </row>
    <row r="90" spans="1:11" ht="15">
      <c r="A90" s="294"/>
      <c r="B90" s="294"/>
      <c r="C90" s="294"/>
      <c r="D90" s="294"/>
      <c r="E90" s="294"/>
      <c r="F90" s="294"/>
      <c r="G90" s="294"/>
      <c r="H90" s="182"/>
      <c r="I90" s="183"/>
      <c r="J90" s="184"/>
      <c r="K90" s="304"/>
    </row>
    <row r="91" spans="1:11" ht="15">
      <c r="A91" s="298" t="s">
        <v>578</v>
      </c>
      <c r="B91" s="292" t="s">
        <v>579</v>
      </c>
      <c r="C91" s="292" t="s">
        <v>580</v>
      </c>
      <c r="D91" s="296"/>
      <c r="E91" s="292" t="s">
        <v>397</v>
      </c>
      <c r="F91" s="292" t="s">
        <v>398</v>
      </c>
      <c r="G91" s="292" t="s">
        <v>399</v>
      </c>
      <c r="H91" s="178" t="s">
        <v>581</v>
      </c>
      <c r="I91" s="171" t="s">
        <v>404</v>
      </c>
      <c r="J91" s="172" t="s">
        <v>513</v>
      </c>
      <c r="K91" s="175"/>
    </row>
    <row r="92" spans="1:11" ht="15">
      <c r="A92" s="293"/>
      <c r="B92" s="293"/>
      <c r="C92" s="293"/>
      <c r="D92" s="293"/>
      <c r="E92" s="293"/>
      <c r="F92" s="293"/>
      <c r="G92" s="293"/>
      <c r="H92" s="181" t="s">
        <v>403</v>
      </c>
      <c r="I92" s="171" t="s">
        <v>404</v>
      </c>
      <c r="J92" s="172" t="s">
        <v>408</v>
      </c>
      <c r="K92" s="175"/>
    </row>
    <row r="93" spans="1:11" ht="15">
      <c r="A93" s="293"/>
      <c r="B93" s="293"/>
      <c r="C93" s="293"/>
      <c r="D93" s="293"/>
      <c r="E93" s="293"/>
      <c r="F93" s="293"/>
      <c r="G93" s="293"/>
      <c r="H93" s="181" t="s">
        <v>407</v>
      </c>
      <c r="I93" s="174"/>
      <c r="J93" s="175"/>
      <c r="K93" s="175"/>
    </row>
    <row r="94" spans="1:11" ht="15">
      <c r="A94" s="293"/>
      <c r="B94" s="293"/>
      <c r="C94" s="293"/>
      <c r="D94" s="293"/>
      <c r="E94" s="293"/>
      <c r="F94" s="293"/>
      <c r="G94" s="293"/>
      <c r="H94" s="181" t="s">
        <v>409</v>
      </c>
      <c r="I94" s="171" t="s">
        <v>410</v>
      </c>
      <c r="J94" s="172" t="s">
        <v>582</v>
      </c>
      <c r="K94" s="175"/>
    </row>
    <row r="95" spans="1:11" ht="15">
      <c r="A95" s="293"/>
      <c r="B95" s="293"/>
      <c r="C95" s="293"/>
      <c r="D95" s="294"/>
      <c r="E95" s="293"/>
      <c r="F95" s="293"/>
      <c r="G95" s="293"/>
      <c r="H95" s="181" t="s">
        <v>412</v>
      </c>
      <c r="I95" s="174"/>
      <c r="J95" s="175"/>
      <c r="K95" s="175"/>
    </row>
    <row r="96" spans="1:11" ht="15">
      <c r="A96" s="293"/>
      <c r="B96" s="293"/>
      <c r="C96" s="293"/>
      <c r="D96" s="297" t="s">
        <v>583</v>
      </c>
      <c r="E96" s="293"/>
      <c r="F96" s="293"/>
      <c r="G96" s="293"/>
      <c r="H96" s="181" t="s">
        <v>413</v>
      </c>
      <c r="I96" s="171" t="s">
        <v>584</v>
      </c>
      <c r="J96" s="172" t="s">
        <v>402</v>
      </c>
      <c r="K96" s="175"/>
    </row>
    <row r="97" spans="1:11" ht="15">
      <c r="A97" s="293"/>
      <c r="B97" s="293"/>
      <c r="C97" s="293"/>
      <c r="D97" s="293"/>
      <c r="E97" s="293"/>
      <c r="F97" s="293"/>
      <c r="G97" s="293"/>
      <c r="H97" s="181" t="s">
        <v>585</v>
      </c>
      <c r="I97" s="185"/>
      <c r="J97" s="186"/>
      <c r="K97" s="177"/>
    </row>
    <row r="98" spans="1:11" ht="15">
      <c r="A98" s="294"/>
      <c r="B98" s="294"/>
      <c r="C98" s="294"/>
      <c r="D98" s="294"/>
      <c r="E98" s="294"/>
      <c r="F98" s="294"/>
      <c r="G98" s="294"/>
      <c r="H98" s="182" t="s">
        <v>415</v>
      </c>
      <c r="I98" s="185" t="s">
        <v>438</v>
      </c>
      <c r="J98" s="186" t="s">
        <v>439</v>
      </c>
      <c r="K98" s="177"/>
    </row>
    <row r="99" spans="1:11" ht="15">
      <c r="A99" s="298" t="s">
        <v>586</v>
      </c>
      <c r="B99" s="292" t="s">
        <v>587</v>
      </c>
      <c r="C99" s="292" t="s">
        <v>588</v>
      </c>
      <c r="D99" s="296"/>
      <c r="E99" s="292" t="s">
        <v>420</v>
      </c>
      <c r="F99" s="292" t="s">
        <v>398</v>
      </c>
      <c r="G99" s="292" t="s">
        <v>435</v>
      </c>
      <c r="H99" s="178" t="s">
        <v>589</v>
      </c>
      <c r="I99" s="179" t="s">
        <v>590</v>
      </c>
      <c r="J99" s="180" t="s">
        <v>591</v>
      </c>
      <c r="K99" s="199"/>
    </row>
    <row r="100" spans="1:11" ht="15">
      <c r="A100" s="293"/>
      <c r="B100" s="293"/>
      <c r="C100" s="293"/>
      <c r="D100" s="294"/>
      <c r="E100" s="293"/>
      <c r="F100" s="293"/>
      <c r="G100" s="293"/>
      <c r="H100" s="181" t="s">
        <v>592</v>
      </c>
      <c r="I100" s="171" t="s">
        <v>593</v>
      </c>
      <c r="J100" s="172" t="s">
        <v>594</v>
      </c>
      <c r="K100" s="200"/>
    </row>
    <row r="101" spans="1:11" ht="15">
      <c r="A101" s="293"/>
      <c r="B101" s="293"/>
      <c r="C101" s="293"/>
      <c r="D101" s="297" t="s">
        <v>595</v>
      </c>
      <c r="E101" s="293"/>
      <c r="F101" s="293"/>
      <c r="G101" s="293"/>
      <c r="H101" s="181" t="s">
        <v>596</v>
      </c>
      <c r="I101" s="171" t="s">
        <v>593</v>
      </c>
      <c r="J101" s="172" t="s">
        <v>597</v>
      </c>
      <c r="K101" s="200"/>
    </row>
    <row r="102" spans="1:11" ht="15">
      <c r="A102" s="294"/>
      <c r="B102" s="294"/>
      <c r="C102" s="294"/>
      <c r="D102" s="294"/>
      <c r="E102" s="294"/>
      <c r="F102" s="294"/>
      <c r="G102" s="294"/>
      <c r="H102" s="182" t="s">
        <v>598</v>
      </c>
      <c r="I102" s="183" t="s">
        <v>590</v>
      </c>
      <c r="J102" s="184" t="s">
        <v>599</v>
      </c>
      <c r="K102" s="201"/>
    </row>
    <row r="103" spans="1:11" ht="15">
      <c r="A103" s="298" t="s">
        <v>600</v>
      </c>
      <c r="B103" s="292" t="s">
        <v>601</v>
      </c>
      <c r="C103" s="296"/>
      <c r="D103" s="296"/>
      <c r="E103" s="292" t="s">
        <v>420</v>
      </c>
      <c r="F103" s="292" t="s">
        <v>398</v>
      </c>
      <c r="G103" s="292" t="s">
        <v>421</v>
      </c>
      <c r="H103" s="181" t="s">
        <v>602</v>
      </c>
      <c r="I103" s="171" t="s">
        <v>404</v>
      </c>
      <c r="J103" s="172" t="s">
        <v>513</v>
      </c>
      <c r="K103" s="175"/>
    </row>
    <row r="104" spans="1:11" ht="15">
      <c r="A104" s="293"/>
      <c r="B104" s="293"/>
      <c r="C104" s="293"/>
      <c r="D104" s="293"/>
      <c r="E104" s="293"/>
      <c r="F104" s="293"/>
      <c r="G104" s="293"/>
      <c r="H104" s="181" t="s">
        <v>603</v>
      </c>
      <c r="I104" s="171" t="s">
        <v>584</v>
      </c>
      <c r="J104" s="172" t="s">
        <v>402</v>
      </c>
      <c r="K104" s="175"/>
    </row>
    <row r="105" spans="1:11" ht="15">
      <c r="A105" s="293"/>
      <c r="B105" s="293"/>
      <c r="C105" s="293"/>
      <c r="D105" s="293"/>
      <c r="E105" s="293"/>
      <c r="F105" s="293"/>
      <c r="G105" s="293"/>
      <c r="H105" s="181" t="s">
        <v>604</v>
      </c>
      <c r="I105" s="171" t="s">
        <v>401</v>
      </c>
      <c r="J105" s="172" t="s">
        <v>605</v>
      </c>
      <c r="K105" s="175"/>
    </row>
    <row r="106" spans="1:11" ht="12.75">
      <c r="A106" s="294"/>
      <c r="B106" s="294"/>
      <c r="C106" s="294"/>
      <c r="D106" s="294"/>
      <c r="E106" s="294"/>
      <c r="F106" s="294"/>
      <c r="G106" s="294"/>
      <c r="H106" s="194" t="s">
        <v>606</v>
      </c>
      <c r="I106" s="176" t="s">
        <v>404</v>
      </c>
      <c r="J106" s="177" t="s">
        <v>408</v>
      </c>
      <c r="K106" s="177"/>
    </row>
    <row r="107" spans="1:11" ht="12.75">
      <c r="A107" s="298" t="s">
        <v>607</v>
      </c>
      <c r="B107" s="296" t="s">
        <v>608</v>
      </c>
      <c r="C107" s="296"/>
      <c r="D107" s="296"/>
      <c r="E107" s="292" t="s">
        <v>420</v>
      </c>
      <c r="F107" s="292" t="s">
        <v>398</v>
      </c>
      <c r="G107" s="292" t="s">
        <v>421</v>
      </c>
      <c r="H107" s="170" t="s">
        <v>609</v>
      </c>
      <c r="I107" s="193"/>
      <c r="J107" s="191"/>
      <c r="K107" s="191"/>
    </row>
    <row r="108" spans="1:11" ht="12.75">
      <c r="A108" s="293"/>
      <c r="B108" s="293"/>
      <c r="C108" s="293"/>
      <c r="D108" s="293"/>
      <c r="E108" s="293"/>
      <c r="F108" s="293"/>
      <c r="G108" s="293"/>
      <c r="H108" s="173" t="s">
        <v>610</v>
      </c>
      <c r="I108" s="174"/>
      <c r="J108" s="175"/>
      <c r="K108" s="175"/>
    </row>
    <row r="109" spans="1:11" ht="12.75">
      <c r="A109" s="294"/>
      <c r="B109" s="294"/>
      <c r="C109" s="294"/>
      <c r="D109" s="294"/>
      <c r="E109" s="294"/>
      <c r="F109" s="294"/>
      <c r="G109" s="294"/>
      <c r="H109" s="194" t="s">
        <v>611</v>
      </c>
      <c r="I109" s="195"/>
      <c r="J109" s="196"/>
      <c r="K109" s="196"/>
    </row>
    <row r="110" spans="1:11" ht="15">
      <c r="A110" s="298" t="s">
        <v>612</v>
      </c>
      <c r="B110" s="292" t="s">
        <v>613</v>
      </c>
      <c r="C110" s="296"/>
      <c r="D110" s="296"/>
      <c r="E110" s="292" t="s">
        <v>420</v>
      </c>
      <c r="F110" s="292" t="s">
        <v>398</v>
      </c>
      <c r="G110" s="292" t="s">
        <v>435</v>
      </c>
      <c r="H110" s="181" t="s">
        <v>614</v>
      </c>
      <c r="I110" s="171" t="s">
        <v>615</v>
      </c>
      <c r="J110" s="172" t="s">
        <v>616</v>
      </c>
      <c r="K110" s="175"/>
    </row>
    <row r="111" spans="1:11" ht="15">
      <c r="A111" s="294"/>
      <c r="B111" s="294"/>
      <c r="C111" s="294"/>
      <c r="D111" s="294"/>
      <c r="E111" s="294"/>
      <c r="F111" s="294"/>
      <c r="G111" s="294"/>
      <c r="H111" s="197" t="s">
        <v>617</v>
      </c>
      <c r="I111" s="185" t="s">
        <v>618</v>
      </c>
      <c r="J111" s="186" t="s">
        <v>619</v>
      </c>
      <c r="K111" s="177"/>
    </row>
    <row r="112" spans="1:11" ht="15">
      <c r="A112" s="298" t="s">
        <v>186</v>
      </c>
      <c r="B112" s="296" t="s">
        <v>620</v>
      </c>
      <c r="C112" s="296"/>
      <c r="D112" s="296"/>
      <c r="E112" s="292" t="s">
        <v>420</v>
      </c>
      <c r="F112" s="292" t="s">
        <v>398</v>
      </c>
      <c r="G112" s="292" t="s">
        <v>435</v>
      </c>
      <c r="H112" s="178" t="s">
        <v>422</v>
      </c>
      <c r="I112" s="193"/>
      <c r="J112" s="191"/>
      <c r="K112" s="199"/>
    </row>
    <row r="113" spans="1:11" ht="15">
      <c r="A113" s="293"/>
      <c r="B113" s="293"/>
      <c r="C113" s="293"/>
      <c r="D113" s="293"/>
      <c r="E113" s="293"/>
      <c r="F113" s="293"/>
      <c r="G113" s="293"/>
      <c r="H113" s="181" t="s">
        <v>426</v>
      </c>
      <c r="I113" s="174"/>
      <c r="J113" s="175"/>
      <c r="K113" s="200"/>
    </row>
    <row r="114" spans="1:11" ht="15">
      <c r="A114" s="294"/>
      <c r="B114" s="294"/>
      <c r="C114" s="294"/>
      <c r="D114" s="294"/>
      <c r="E114" s="294"/>
      <c r="F114" s="294"/>
      <c r="G114" s="294"/>
      <c r="H114" s="182" t="s">
        <v>621</v>
      </c>
      <c r="I114" s="195"/>
      <c r="J114" s="196"/>
      <c r="K114" s="201"/>
    </row>
    <row r="115" spans="1:11" ht="15">
      <c r="A115" s="298" t="s">
        <v>622</v>
      </c>
      <c r="B115" s="292" t="s">
        <v>623</v>
      </c>
      <c r="C115" s="296"/>
      <c r="D115" s="296"/>
      <c r="E115" s="292" t="s">
        <v>397</v>
      </c>
      <c r="F115" s="292" t="s">
        <v>398</v>
      </c>
      <c r="G115" s="292" t="s">
        <v>399</v>
      </c>
      <c r="H115" s="178" t="s">
        <v>517</v>
      </c>
      <c r="I115" s="171" t="s">
        <v>471</v>
      </c>
      <c r="J115" s="172" t="s">
        <v>472</v>
      </c>
      <c r="K115" s="175"/>
    </row>
    <row r="116" spans="1:11" ht="15">
      <c r="A116" s="293"/>
      <c r="B116" s="293"/>
      <c r="C116" s="293"/>
      <c r="D116" s="293"/>
      <c r="E116" s="293"/>
      <c r="F116" s="293"/>
      <c r="G116" s="293"/>
      <c r="H116" s="181" t="s">
        <v>624</v>
      </c>
      <c r="I116" s="171" t="s">
        <v>625</v>
      </c>
      <c r="J116" s="172" t="s">
        <v>626</v>
      </c>
      <c r="K116" s="175"/>
    </row>
    <row r="117" spans="1:11" ht="15">
      <c r="A117" s="293"/>
      <c r="B117" s="293"/>
      <c r="C117" s="293"/>
      <c r="D117" s="293"/>
      <c r="E117" s="293"/>
      <c r="F117" s="293"/>
      <c r="G117" s="293"/>
      <c r="H117" s="181" t="s">
        <v>627</v>
      </c>
      <c r="I117" s="171" t="s">
        <v>476</v>
      </c>
      <c r="J117" s="172" t="s">
        <v>477</v>
      </c>
      <c r="K117" s="175"/>
    </row>
    <row r="118" spans="1:11" ht="12.75">
      <c r="A118" s="294"/>
      <c r="B118" s="294"/>
      <c r="C118" s="294"/>
      <c r="D118" s="294"/>
      <c r="E118" s="294"/>
      <c r="F118" s="294"/>
      <c r="G118" s="294"/>
      <c r="H118" s="197"/>
      <c r="I118" s="176"/>
      <c r="J118" s="177"/>
      <c r="K118" s="177"/>
    </row>
    <row r="119" spans="1:11" ht="15">
      <c r="A119" s="298" t="s">
        <v>628</v>
      </c>
      <c r="B119" s="292" t="s">
        <v>629</v>
      </c>
      <c r="C119" s="292" t="s">
        <v>630</v>
      </c>
      <c r="D119" s="296"/>
      <c r="E119" s="292" t="s">
        <v>420</v>
      </c>
      <c r="F119" s="292" t="s">
        <v>398</v>
      </c>
      <c r="G119" s="292" t="s">
        <v>435</v>
      </c>
      <c r="H119" s="178" t="s">
        <v>631</v>
      </c>
      <c r="I119" s="179" t="s">
        <v>459</v>
      </c>
      <c r="J119" s="180" t="s">
        <v>465</v>
      </c>
      <c r="K119" s="199"/>
    </row>
    <row r="120" spans="1:11" ht="15">
      <c r="A120" s="293"/>
      <c r="B120" s="293"/>
      <c r="C120" s="293"/>
      <c r="D120" s="294"/>
      <c r="E120" s="293"/>
      <c r="F120" s="293"/>
      <c r="G120" s="293"/>
      <c r="H120" s="181" t="s">
        <v>632</v>
      </c>
      <c r="I120" s="171" t="s">
        <v>459</v>
      </c>
      <c r="J120" s="175"/>
      <c r="K120" s="200"/>
    </row>
    <row r="121" spans="1:11" ht="15">
      <c r="A121" s="294"/>
      <c r="B121" s="294"/>
      <c r="C121" s="294"/>
      <c r="D121" s="192" t="s">
        <v>633</v>
      </c>
      <c r="E121" s="294"/>
      <c r="F121" s="294"/>
      <c r="G121" s="294"/>
      <c r="H121" s="182" t="s">
        <v>621</v>
      </c>
      <c r="I121" s="183" t="s">
        <v>462</v>
      </c>
      <c r="J121" s="184" t="s">
        <v>463</v>
      </c>
      <c r="K121" s="201"/>
    </row>
    <row r="122" spans="1:11" ht="15">
      <c r="A122" s="298" t="s">
        <v>634</v>
      </c>
      <c r="B122" s="292" t="s">
        <v>635</v>
      </c>
      <c r="C122" s="292" t="s">
        <v>630</v>
      </c>
      <c r="D122" s="296"/>
      <c r="E122" s="292" t="s">
        <v>420</v>
      </c>
      <c r="F122" s="292" t="s">
        <v>398</v>
      </c>
      <c r="G122" s="292" t="s">
        <v>435</v>
      </c>
      <c r="H122" s="181" t="s">
        <v>631</v>
      </c>
      <c r="I122" s="171" t="s">
        <v>459</v>
      </c>
      <c r="J122" s="175"/>
      <c r="K122" s="175"/>
    </row>
    <row r="123" spans="1:11" ht="15">
      <c r="A123" s="293"/>
      <c r="B123" s="293"/>
      <c r="C123" s="293"/>
      <c r="D123" s="294"/>
      <c r="E123" s="293"/>
      <c r="F123" s="293"/>
      <c r="G123" s="293"/>
      <c r="H123" s="181" t="s">
        <v>636</v>
      </c>
      <c r="I123" s="171" t="s">
        <v>462</v>
      </c>
      <c r="J123" s="172" t="s">
        <v>463</v>
      </c>
      <c r="K123" s="175"/>
    </row>
    <row r="124" spans="1:11" ht="15">
      <c r="A124" s="294"/>
      <c r="B124" s="294"/>
      <c r="C124" s="294"/>
      <c r="D124" s="192" t="s">
        <v>633</v>
      </c>
      <c r="E124" s="294"/>
      <c r="F124" s="294"/>
      <c r="G124" s="294"/>
      <c r="H124" s="182" t="s">
        <v>621</v>
      </c>
      <c r="I124" s="185" t="s">
        <v>459</v>
      </c>
      <c r="J124" s="186" t="s">
        <v>465</v>
      </c>
      <c r="K124" s="177"/>
    </row>
    <row r="125" spans="1:11" ht="15">
      <c r="A125" s="298" t="s">
        <v>637</v>
      </c>
      <c r="B125" s="292" t="s">
        <v>638</v>
      </c>
      <c r="C125" s="292" t="s">
        <v>630</v>
      </c>
      <c r="D125" s="296"/>
      <c r="E125" s="292" t="s">
        <v>420</v>
      </c>
      <c r="F125" s="292" t="s">
        <v>398</v>
      </c>
      <c r="G125" s="292" t="s">
        <v>435</v>
      </c>
      <c r="H125" s="178" t="s">
        <v>422</v>
      </c>
      <c r="I125" s="179" t="s">
        <v>639</v>
      </c>
      <c r="J125" s="180" t="s">
        <v>640</v>
      </c>
      <c r="K125" s="199"/>
    </row>
    <row r="126" spans="1:11" ht="15">
      <c r="A126" s="293"/>
      <c r="B126" s="293"/>
      <c r="C126" s="293"/>
      <c r="D126" s="294"/>
      <c r="E126" s="293"/>
      <c r="F126" s="293"/>
      <c r="G126" s="293"/>
      <c r="H126" s="181" t="s">
        <v>641</v>
      </c>
      <c r="I126" s="171" t="s">
        <v>459</v>
      </c>
      <c r="J126" s="172" t="s">
        <v>465</v>
      </c>
      <c r="K126" s="200"/>
    </row>
    <row r="127" spans="1:11" ht="15">
      <c r="A127" s="294"/>
      <c r="B127" s="294"/>
      <c r="C127" s="294"/>
      <c r="D127" s="192" t="s">
        <v>633</v>
      </c>
      <c r="E127" s="294"/>
      <c r="F127" s="294"/>
      <c r="G127" s="294"/>
      <c r="H127" s="182" t="s">
        <v>621</v>
      </c>
      <c r="I127" s="183" t="s">
        <v>642</v>
      </c>
      <c r="J127" s="184" t="s">
        <v>643</v>
      </c>
      <c r="K127" s="201"/>
    </row>
    <row r="128" spans="1:11" ht="15">
      <c r="A128" s="298" t="s">
        <v>637</v>
      </c>
      <c r="B128" s="296" t="s">
        <v>644</v>
      </c>
      <c r="C128" s="292" t="s">
        <v>630</v>
      </c>
      <c r="D128" s="301" t="s">
        <v>645</v>
      </c>
      <c r="E128" s="292" t="s">
        <v>420</v>
      </c>
      <c r="F128" s="292" t="s">
        <v>398</v>
      </c>
      <c r="G128" s="292" t="s">
        <v>435</v>
      </c>
      <c r="H128" s="181" t="s">
        <v>646</v>
      </c>
      <c r="I128" s="171" t="s">
        <v>647</v>
      </c>
      <c r="J128" s="172" t="s">
        <v>648</v>
      </c>
      <c r="K128" s="175"/>
    </row>
    <row r="129" spans="1:11" ht="15">
      <c r="A129" s="294"/>
      <c r="B129" s="294"/>
      <c r="C129" s="294"/>
      <c r="D129" s="294"/>
      <c r="E129" s="294"/>
      <c r="F129" s="294"/>
      <c r="G129" s="294"/>
      <c r="H129" s="182" t="s">
        <v>649</v>
      </c>
      <c r="I129" s="185" t="s">
        <v>647</v>
      </c>
      <c r="J129" s="186" t="s">
        <v>650</v>
      </c>
      <c r="K129" s="177"/>
    </row>
    <row r="130" spans="1:11" ht="15">
      <c r="A130" s="298" t="s">
        <v>651</v>
      </c>
      <c r="B130" s="292" t="s">
        <v>652</v>
      </c>
      <c r="C130" s="292" t="s">
        <v>653</v>
      </c>
      <c r="D130" s="295"/>
      <c r="E130" s="292" t="s">
        <v>420</v>
      </c>
      <c r="F130" s="292" t="s">
        <v>398</v>
      </c>
      <c r="G130" s="292" t="s">
        <v>421</v>
      </c>
      <c r="H130" s="178" t="s">
        <v>654</v>
      </c>
      <c r="I130" s="179" t="s">
        <v>404</v>
      </c>
      <c r="J130" s="180" t="s">
        <v>408</v>
      </c>
      <c r="K130" s="199"/>
    </row>
    <row r="131" spans="1:11" ht="15">
      <c r="A131" s="293"/>
      <c r="B131" s="293"/>
      <c r="C131" s="293"/>
      <c r="D131" s="294"/>
      <c r="E131" s="293"/>
      <c r="F131" s="293"/>
      <c r="G131" s="293"/>
      <c r="H131" s="181" t="s">
        <v>500</v>
      </c>
      <c r="I131" s="171" t="s">
        <v>404</v>
      </c>
      <c r="J131" s="172" t="s">
        <v>411</v>
      </c>
      <c r="K131" s="200"/>
    </row>
    <row r="132" spans="1:11" ht="15">
      <c r="A132" s="293"/>
      <c r="B132" s="293"/>
      <c r="C132" s="293"/>
      <c r="D132" s="300" t="s">
        <v>655</v>
      </c>
      <c r="E132" s="293"/>
      <c r="F132" s="293"/>
      <c r="G132" s="293"/>
      <c r="H132" s="181" t="s">
        <v>656</v>
      </c>
      <c r="I132" s="174"/>
      <c r="J132" s="175"/>
      <c r="K132" s="200"/>
    </row>
    <row r="133" spans="1:11" ht="15">
      <c r="A133" s="293"/>
      <c r="B133" s="293"/>
      <c r="C133" s="293"/>
      <c r="D133" s="293"/>
      <c r="E133" s="293"/>
      <c r="F133" s="293"/>
      <c r="G133" s="293"/>
      <c r="H133" s="181" t="s">
        <v>657</v>
      </c>
      <c r="I133" s="174"/>
      <c r="J133" s="175"/>
      <c r="K133" s="200"/>
    </row>
    <row r="134" spans="1:11" ht="15">
      <c r="A134" s="293"/>
      <c r="B134" s="293"/>
      <c r="C134" s="293"/>
      <c r="D134" s="293"/>
      <c r="E134" s="293"/>
      <c r="F134" s="293"/>
      <c r="G134" s="293"/>
      <c r="H134" s="181" t="s">
        <v>658</v>
      </c>
      <c r="I134" s="174"/>
      <c r="J134" s="175"/>
      <c r="K134" s="200"/>
    </row>
    <row r="135" spans="1:11" ht="15">
      <c r="A135" s="293"/>
      <c r="B135" s="293"/>
      <c r="C135" s="293"/>
      <c r="D135" s="293"/>
      <c r="E135" s="293"/>
      <c r="F135" s="293"/>
      <c r="G135" s="293"/>
      <c r="H135" s="181" t="s">
        <v>659</v>
      </c>
      <c r="I135" s="174"/>
      <c r="J135" s="175"/>
      <c r="K135" s="200"/>
    </row>
    <row r="136" spans="1:11" ht="15">
      <c r="A136" s="293"/>
      <c r="B136" s="293"/>
      <c r="C136" s="293"/>
      <c r="D136" s="293"/>
      <c r="E136" s="293"/>
      <c r="F136" s="293"/>
      <c r="G136" s="293"/>
      <c r="H136" s="181" t="s">
        <v>660</v>
      </c>
      <c r="I136" s="171" t="s">
        <v>535</v>
      </c>
      <c r="J136" s="172" t="s">
        <v>536</v>
      </c>
      <c r="K136" s="200"/>
    </row>
    <row r="137" spans="1:11" ht="15">
      <c r="A137" s="294"/>
      <c r="B137" s="294"/>
      <c r="C137" s="294"/>
      <c r="D137" s="294"/>
      <c r="E137" s="294"/>
      <c r="F137" s="294"/>
      <c r="G137" s="294"/>
      <c r="H137" s="182" t="s">
        <v>661</v>
      </c>
      <c r="I137" s="183" t="s">
        <v>404</v>
      </c>
      <c r="J137" s="184" t="s">
        <v>513</v>
      </c>
      <c r="K137" s="201"/>
    </row>
    <row r="138" spans="1:11" ht="15">
      <c r="A138" s="298" t="s">
        <v>311</v>
      </c>
      <c r="B138" s="296" t="s">
        <v>662</v>
      </c>
      <c r="C138" s="292" t="s">
        <v>663</v>
      </c>
      <c r="D138" s="296"/>
      <c r="E138" s="292" t="s">
        <v>420</v>
      </c>
      <c r="F138" s="292" t="s">
        <v>398</v>
      </c>
      <c r="G138" s="292" t="s">
        <v>421</v>
      </c>
      <c r="H138" s="181" t="s">
        <v>664</v>
      </c>
      <c r="I138" s="171" t="s">
        <v>404</v>
      </c>
      <c r="J138" s="172" t="s">
        <v>513</v>
      </c>
      <c r="K138" s="175"/>
    </row>
    <row r="139" spans="1:11" ht="15">
      <c r="A139" s="293"/>
      <c r="B139" s="293"/>
      <c r="C139" s="293"/>
      <c r="D139" s="293"/>
      <c r="E139" s="293"/>
      <c r="F139" s="293"/>
      <c r="G139" s="293"/>
      <c r="H139" s="181" t="s">
        <v>665</v>
      </c>
      <c r="I139" s="171" t="s">
        <v>584</v>
      </c>
      <c r="J139" s="172" t="s">
        <v>402</v>
      </c>
      <c r="K139" s="175"/>
    </row>
    <row r="140" spans="1:11" ht="15">
      <c r="A140" s="293"/>
      <c r="B140" s="293"/>
      <c r="C140" s="293"/>
      <c r="D140" s="293"/>
      <c r="E140" s="293"/>
      <c r="F140" s="293"/>
      <c r="G140" s="293"/>
      <c r="H140" s="181" t="s">
        <v>666</v>
      </c>
      <c r="I140" s="171" t="s">
        <v>401</v>
      </c>
      <c r="J140" s="172" t="s">
        <v>605</v>
      </c>
      <c r="K140" s="175"/>
    </row>
    <row r="141" spans="1:11" ht="15">
      <c r="A141" s="294"/>
      <c r="B141" s="294"/>
      <c r="C141" s="294"/>
      <c r="D141" s="294"/>
      <c r="E141" s="294"/>
      <c r="F141" s="294"/>
      <c r="G141" s="294"/>
      <c r="H141" s="190" t="s">
        <v>667</v>
      </c>
      <c r="I141" s="176"/>
      <c r="J141" s="177"/>
      <c r="K141" s="177"/>
    </row>
    <row r="142" spans="1:11" ht="15">
      <c r="A142" s="298" t="s">
        <v>668</v>
      </c>
      <c r="B142" s="292" t="s">
        <v>669</v>
      </c>
      <c r="C142" s="292" t="s">
        <v>670</v>
      </c>
      <c r="D142" s="296"/>
      <c r="E142" s="292" t="s">
        <v>397</v>
      </c>
      <c r="F142" s="292" t="s">
        <v>398</v>
      </c>
      <c r="G142" s="292" t="s">
        <v>484</v>
      </c>
      <c r="H142" s="178" t="s">
        <v>436</v>
      </c>
      <c r="I142" s="179" t="s">
        <v>423</v>
      </c>
      <c r="J142" s="180" t="s">
        <v>427</v>
      </c>
      <c r="K142" s="199"/>
    </row>
    <row r="143" spans="1:11" ht="15">
      <c r="A143" s="293"/>
      <c r="B143" s="293"/>
      <c r="C143" s="293"/>
      <c r="D143" s="294"/>
      <c r="E143" s="293"/>
      <c r="F143" s="293"/>
      <c r="G143" s="293"/>
      <c r="H143" s="181" t="s">
        <v>486</v>
      </c>
      <c r="I143" s="171" t="s">
        <v>423</v>
      </c>
      <c r="J143" s="172" t="s">
        <v>442</v>
      </c>
      <c r="K143" s="200"/>
    </row>
    <row r="144" spans="1:11" ht="15">
      <c r="A144" s="293"/>
      <c r="B144" s="293"/>
      <c r="C144" s="293"/>
      <c r="D144" s="297" t="s">
        <v>671</v>
      </c>
      <c r="E144" s="293"/>
      <c r="F144" s="293"/>
      <c r="G144" s="293"/>
      <c r="H144" s="181" t="s">
        <v>440</v>
      </c>
      <c r="I144" s="171" t="s">
        <v>429</v>
      </c>
      <c r="J144" s="172" t="s">
        <v>430</v>
      </c>
      <c r="K144" s="200"/>
    </row>
    <row r="145" spans="1:11" ht="15">
      <c r="A145" s="294"/>
      <c r="B145" s="294"/>
      <c r="C145" s="294"/>
      <c r="D145" s="294"/>
      <c r="E145" s="294"/>
      <c r="F145" s="294"/>
      <c r="G145" s="294"/>
      <c r="H145" s="182" t="s">
        <v>672</v>
      </c>
      <c r="I145" s="183" t="s">
        <v>423</v>
      </c>
      <c r="J145" s="184" t="s">
        <v>424</v>
      </c>
      <c r="K145" s="201"/>
    </row>
    <row r="146" spans="1:11" ht="15">
      <c r="A146" s="298" t="s">
        <v>673</v>
      </c>
      <c r="B146" s="292" t="s">
        <v>674</v>
      </c>
      <c r="C146" s="292" t="s">
        <v>675</v>
      </c>
      <c r="D146" s="296"/>
      <c r="E146" s="292" t="s">
        <v>397</v>
      </c>
      <c r="F146" s="292" t="s">
        <v>398</v>
      </c>
      <c r="G146" s="292" t="s">
        <v>484</v>
      </c>
      <c r="H146" s="181" t="s">
        <v>676</v>
      </c>
      <c r="I146" s="171" t="s">
        <v>404</v>
      </c>
      <c r="J146" s="172" t="s">
        <v>513</v>
      </c>
      <c r="K146" s="175"/>
    </row>
    <row r="147" spans="1:11" ht="15">
      <c r="A147" s="293"/>
      <c r="B147" s="293"/>
      <c r="C147" s="293"/>
      <c r="D147" s="294"/>
      <c r="E147" s="293"/>
      <c r="F147" s="293"/>
      <c r="G147" s="293"/>
      <c r="H147" s="181" t="s">
        <v>581</v>
      </c>
      <c r="I147" s="171" t="s">
        <v>404</v>
      </c>
      <c r="J147" s="172" t="s">
        <v>408</v>
      </c>
      <c r="K147" s="175"/>
    </row>
    <row r="148" spans="1:11" ht="15">
      <c r="A148" s="293"/>
      <c r="B148" s="293"/>
      <c r="C148" s="293"/>
      <c r="D148" s="297" t="s">
        <v>677</v>
      </c>
      <c r="E148" s="293"/>
      <c r="F148" s="293"/>
      <c r="G148" s="293"/>
      <c r="H148" s="181" t="s">
        <v>678</v>
      </c>
      <c r="I148" s="171" t="s">
        <v>423</v>
      </c>
      <c r="J148" s="172" t="s">
        <v>424</v>
      </c>
      <c r="K148" s="175"/>
    </row>
    <row r="149" spans="1:11" ht="15">
      <c r="A149" s="294"/>
      <c r="B149" s="294"/>
      <c r="C149" s="294"/>
      <c r="D149" s="294"/>
      <c r="E149" s="294"/>
      <c r="F149" s="294"/>
      <c r="G149" s="294"/>
      <c r="H149" s="182" t="s">
        <v>679</v>
      </c>
      <c r="I149" s="185" t="s">
        <v>404</v>
      </c>
      <c r="J149" s="186" t="s">
        <v>411</v>
      </c>
      <c r="K149" s="177"/>
    </row>
    <row r="150" spans="1:11" ht="15">
      <c r="A150" s="299" t="s">
        <v>680</v>
      </c>
      <c r="B150" s="292" t="s">
        <v>681</v>
      </c>
      <c r="C150" s="292" t="s">
        <v>682</v>
      </c>
      <c r="D150" s="202"/>
      <c r="E150" s="292" t="s">
        <v>397</v>
      </c>
      <c r="F150" s="292" t="s">
        <v>398</v>
      </c>
      <c r="G150" s="292" t="s">
        <v>683</v>
      </c>
      <c r="H150" s="178" t="s">
        <v>517</v>
      </c>
      <c r="I150" s="179" t="s">
        <v>471</v>
      </c>
      <c r="J150" s="180" t="s">
        <v>472</v>
      </c>
      <c r="K150" s="199"/>
    </row>
    <row r="151" spans="1:11" ht="15">
      <c r="A151" s="293"/>
      <c r="B151" s="293"/>
      <c r="C151" s="293"/>
      <c r="D151" s="203" t="s">
        <v>684</v>
      </c>
      <c r="E151" s="293"/>
      <c r="F151" s="293"/>
      <c r="G151" s="293"/>
      <c r="H151" s="181" t="s">
        <v>685</v>
      </c>
      <c r="I151" s="171" t="s">
        <v>476</v>
      </c>
      <c r="J151" s="172" t="s">
        <v>477</v>
      </c>
      <c r="K151" s="200"/>
    </row>
    <row r="152" spans="1:11" ht="15">
      <c r="A152" s="294"/>
      <c r="B152" s="294"/>
      <c r="C152" s="294"/>
      <c r="D152" s="204"/>
      <c r="E152" s="294"/>
      <c r="F152" s="294"/>
      <c r="G152" s="294"/>
      <c r="H152" s="182" t="s">
        <v>686</v>
      </c>
      <c r="I152" s="183"/>
      <c r="J152" s="184"/>
      <c r="K152" s="201"/>
    </row>
    <row r="153" spans="1:11" ht="15">
      <c r="A153" s="298" t="s">
        <v>231</v>
      </c>
      <c r="B153" s="292" t="s">
        <v>687</v>
      </c>
      <c r="C153" s="292" t="s">
        <v>688</v>
      </c>
      <c r="D153" s="296"/>
      <c r="E153" s="292" t="s">
        <v>420</v>
      </c>
      <c r="F153" s="292" t="s">
        <v>398</v>
      </c>
      <c r="G153" s="292" t="s">
        <v>421</v>
      </c>
      <c r="H153" s="178" t="s">
        <v>581</v>
      </c>
      <c r="I153" s="171" t="s">
        <v>404</v>
      </c>
      <c r="J153" s="172" t="s">
        <v>513</v>
      </c>
      <c r="K153" s="175"/>
    </row>
    <row r="154" spans="1:11" ht="15">
      <c r="A154" s="293"/>
      <c r="B154" s="293"/>
      <c r="C154" s="293"/>
      <c r="D154" s="293"/>
      <c r="E154" s="293"/>
      <c r="F154" s="293"/>
      <c r="G154" s="293"/>
      <c r="H154" s="181" t="s">
        <v>689</v>
      </c>
      <c r="I154" s="171" t="s">
        <v>584</v>
      </c>
      <c r="J154" s="172" t="s">
        <v>402</v>
      </c>
      <c r="K154" s="175"/>
    </row>
    <row r="155" spans="1:11" ht="15">
      <c r="A155" s="293"/>
      <c r="B155" s="293"/>
      <c r="C155" s="293"/>
      <c r="D155" s="293"/>
      <c r="E155" s="293"/>
      <c r="F155" s="293"/>
      <c r="G155" s="293"/>
      <c r="H155" s="181" t="s">
        <v>690</v>
      </c>
      <c r="I155" s="174"/>
      <c r="J155" s="175"/>
      <c r="K155" s="175"/>
    </row>
    <row r="156" spans="1:11" ht="15">
      <c r="A156" s="293"/>
      <c r="B156" s="293"/>
      <c r="C156" s="293"/>
      <c r="D156" s="293"/>
      <c r="E156" s="293"/>
      <c r="F156" s="293"/>
      <c r="G156" s="293"/>
      <c r="H156" s="181" t="s">
        <v>691</v>
      </c>
      <c r="I156" s="171" t="s">
        <v>404</v>
      </c>
      <c r="J156" s="172" t="s">
        <v>513</v>
      </c>
      <c r="K156" s="175"/>
    </row>
    <row r="157" spans="1:11" ht="15">
      <c r="A157" s="293"/>
      <c r="B157" s="293"/>
      <c r="C157" s="293"/>
      <c r="D157" s="293"/>
      <c r="E157" s="293"/>
      <c r="F157" s="293"/>
      <c r="G157" s="293"/>
      <c r="H157" s="181" t="s">
        <v>692</v>
      </c>
      <c r="I157" s="171" t="s">
        <v>404</v>
      </c>
      <c r="J157" s="172" t="s">
        <v>514</v>
      </c>
      <c r="K157" s="175"/>
    </row>
    <row r="158" spans="1:11" ht="15">
      <c r="A158" s="293"/>
      <c r="B158" s="293"/>
      <c r="C158" s="293"/>
      <c r="D158" s="294"/>
      <c r="E158" s="293"/>
      <c r="F158" s="293"/>
      <c r="G158" s="293"/>
      <c r="H158" s="181" t="s">
        <v>693</v>
      </c>
      <c r="I158" s="174"/>
      <c r="J158" s="175"/>
      <c r="K158" s="175"/>
    </row>
    <row r="159" spans="1:11" ht="15">
      <c r="A159" s="293"/>
      <c r="B159" s="293"/>
      <c r="C159" s="293"/>
      <c r="D159" s="295" t="s">
        <v>694</v>
      </c>
      <c r="E159" s="293"/>
      <c r="F159" s="293"/>
      <c r="G159" s="293"/>
      <c r="H159" s="181" t="s">
        <v>695</v>
      </c>
      <c r="I159" s="171" t="s">
        <v>401</v>
      </c>
      <c r="J159" s="172" t="s">
        <v>605</v>
      </c>
      <c r="K159" s="175"/>
    </row>
    <row r="160" spans="1:11" ht="15">
      <c r="A160" s="293"/>
      <c r="B160" s="293"/>
      <c r="C160" s="293"/>
      <c r="D160" s="293"/>
      <c r="E160" s="293"/>
      <c r="F160" s="293"/>
      <c r="G160" s="293"/>
      <c r="H160" s="181" t="s">
        <v>696</v>
      </c>
      <c r="I160" s="174"/>
      <c r="J160" s="175"/>
      <c r="K160" s="175"/>
    </row>
    <row r="161" spans="1:13" ht="15">
      <c r="A161" s="294"/>
      <c r="B161" s="294"/>
      <c r="C161" s="294"/>
      <c r="D161" s="294"/>
      <c r="E161" s="294"/>
      <c r="F161" s="294"/>
      <c r="G161" s="294"/>
      <c r="H161" s="182"/>
      <c r="I161" s="171" t="s">
        <v>404</v>
      </c>
      <c r="J161" s="172" t="s">
        <v>408</v>
      </c>
      <c r="K161" s="172"/>
    </row>
    <row r="166" spans="1:13" ht="15">
      <c r="H166" s="172" t="s">
        <v>697</v>
      </c>
      <c r="I166" s="172" t="s">
        <v>471</v>
      </c>
      <c r="J166" s="172" t="s">
        <v>472</v>
      </c>
      <c r="M166" s="198"/>
    </row>
    <row r="167" spans="1:13" ht="15">
      <c r="H167" s="172" t="s">
        <v>698</v>
      </c>
      <c r="I167" s="172" t="s">
        <v>474</v>
      </c>
      <c r="J167" s="172" t="s">
        <v>472</v>
      </c>
    </row>
    <row r="168" spans="1:13" ht="15">
      <c r="H168" s="172" t="s">
        <v>699</v>
      </c>
      <c r="I168" s="172" t="s">
        <v>476</v>
      </c>
      <c r="J168" s="172" t="s">
        <v>477</v>
      </c>
    </row>
    <row r="176" spans="1:13" ht="15">
      <c r="K176" s="198"/>
    </row>
    <row r="177" spans="11:11" ht="15">
      <c r="K177" s="198"/>
    </row>
    <row r="178" spans="11:11" ht="15">
      <c r="K178" s="198"/>
    </row>
    <row r="179" spans="11:11" ht="15">
      <c r="K179" s="198"/>
    </row>
    <row r="180" spans="11:11" ht="15">
      <c r="K180" s="198"/>
    </row>
    <row r="181" spans="11:11" ht="15">
      <c r="K181" s="198"/>
    </row>
    <row r="183" spans="11:11" ht="15">
      <c r="K183" s="198"/>
    </row>
    <row r="185" spans="11:11" ht="15">
      <c r="K185" s="198"/>
    </row>
    <row r="198" spans="8:10" ht="15">
      <c r="H198" s="198"/>
      <c r="J198" s="198"/>
    </row>
    <row r="199" spans="8:10" ht="15">
      <c r="H199" s="198"/>
      <c r="J199" s="198"/>
    </row>
    <row r="200" spans="8:10" ht="15">
      <c r="H200" s="198"/>
      <c r="J200" s="198"/>
    </row>
    <row r="201" spans="8:10" ht="15">
      <c r="H201" s="198"/>
      <c r="J201" s="198"/>
    </row>
    <row r="202" spans="8:10" ht="15">
      <c r="H202" s="198"/>
    </row>
    <row r="203" spans="8:10" ht="15">
      <c r="H203" s="198"/>
    </row>
    <row r="204" spans="8:10" ht="15">
      <c r="H204" s="198"/>
    </row>
    <row r="205" spans="8:10" ht="15">
      <c r="H205" s="198"/>
    </row>
  </sheetData>
  <mergeCells count="303">
    <mergeCell ref="D14:D17"/>
    <mergeCell ref="D18:D20"/>
    <mergeCell ref="A31:A34"/>
    <mergeCell ref="B31:B34"/>
    <mergeCell ref="C31:C34"/>
    <mergeCell ref="D31:D32"/>
    <mergeCell ref="E31:E34"/>
    <mergeCell ref="E27:E30"/>
    <mergeCell ref="D33:D34"/>
    <mergeCell ref="A27:A30"/>
    <mergeCell ref="B27:B30"/>
    <mergeCell ref="C27:C30"/>
    <mergeCell ref="D27:D28"/>
    <mergeCell ref="D29:D30"/>
    <mergeCell ref="D71:D73"/>
    <mergeCell ref="E71:E73"/>
    <mergeCell ref="D76:D78"/>
    <mergeCell ref="D81:D82"/>
    <mergeCell ref="A67:A70"/>
    <mergeCell ref="B67:B70"/>
    <mergeCell ref="C67:C70"/>
    <mergeCell ref="E67:E70"/>
    <mergeCell ref="G67:G70"/>
    <mergeCell ref="A71:A73"/>
    <mergeCell ref="F67:F70"/>
    <mergeCell ref="F71:F73"/>
    <mergeCell ref="B71:B73"/>
    <mergeCell ref="C71:C73"/>
    <mergeCell ref="B74:B78"/>
    <mergeCell ref="C74:C78"/>
    <mergeCell ref="E74:E78"/>
    <mergeCell ref="A74:A78"/>
    <mergeCell ref="A79:A82"/>
    <mergeCell ref="B79:B82"/>
    <mergeCell ref="C79:C82"/>
    <mergeCell ref="E79:E82"/>
    <mergeCell ref="F79:F82"/>
    <mergeCell ref="F74:F78"/>
    <mergeCell ref="G71:G73"/>
    <mergeCell ref="I71:I73"/>
    <mergeCell ref="J71:J73"/>
    <mergeCell ref="K71:K73"/>
    <mergeCell ref="K74:K78"/>
    <mergeCell ref="K79:K82"/>
    <mergeCell ref="K83:K90"/>
    <mergeCell ref="G74:G78"/>
    <mergeCell ref="G79:G82"/>
    <mergeCell ref="A83:A90"/>
    <mergeCell ref="B83:B90"/>
    <mergeCell ref="C83:C90"/>
    <mergeCell ref="D83:D90"/>
    <mergeCell ref="E83:E90"/>
    <mergeCell ref="G83:G90"/>
    <mergeCell ref="B91:B98"/>
    <mergeCell ref="C91:C98"/>
    <mergeCell ref="E91:E98"/>
    <mergeCell ref="G91:G98"/>
    <mergeCell ref="D96:D98"/>
    <mergeCell ref="F91:F98"/>
    <mergeCell ref="D91:D95"/>
    <mergeCell ref="F83:F90"/>
    <mergeCell ref="A59:A66"/>
    <mergeCell ref="B59:B66"/>
    <mergeCell ref="C59:C66"/>
    <mergeCell ref="E59:E66"/>
    <mergeCell ref="G59:G66"/>
    <mergeCell ref="F59:F66"/>
    <mergeCell ref="D59:D61"/>
    <mergeCell ref="E56:E58"/>
    <mergeCell ref="F50:F52"/>
    <mergeCell ref="D50:D52"/>
    <mergeCell ref="C53:C55"/>
    <mergeCell ref="D53:D55"/>
    <mergeCell ref="C50:C52"/>
    <mergeCell ref="E53:E55"/>
    <mergeCell ref="E50:E52"/>
    <mergeCell ref="A53:A55"/>
    <mergeCell ref="B56:B58"/>
    <mergeCell ref="A24:A26"/>
    <mergeCell ref="G56:G58"/>
    <mergeCell ref="G53:G55"/>
    <mergeCell ref="F53:F55"/>
    <mergeCell ref="F56:F58"/>
    <mergeCell ref="C56:C58"/>
    <mergeCell ref="D56:D58"/>
    <mergeCell ref="G50:G52"/>
    <mergeCell ref="A56:A58"/>
    <mergeCell ref="D39:D41"/>
    <mergeCell ref="G31:G34"/>
    <mergeCell ref="B35:B38"/>
    <mergeCell ref="C35:C38"/>
    <mergeCell ref="D35:D36"/>
    <mergeCell ref="E35:E38"/>
    <mergeCell ref="F42:F45"/>
    <mergeCell ref="F39:F41"/>
    <mergeCell ref="D42:D45"/>
    <mergeCell ref="G27:G30"/>
    <mergeCell ref="F31:F34"/>
    <mergeCell ref="F27:F30"/>
    <mergeCell ref="G35:G38"/>
    <mergeCell ref="F35:F38"/>
    <mergeCell ref="D37:D38"/>
    <mergeCell ref="K14:K17"/>
    <mergeCell ref="K18:K20"/>
    <mergeCell ref="E10:E13"/>
    <mergeCell ref="E14:E17"/>
    <mergeCell ref="G14:G17"/>
    <mergeCell ref="E18:E20"/>
    <mergeCell ref="G18:G20"/>
    <mergeCell ref="A21:A23"/>
    <mergeCell ref="B21:B23"/>
    <mergeCell ref="C21:C23"/>
    <mergeCell ref="E21:E23"/>
    <mergeCell ref="G21:G23"/>
    <mergeCell ref="K21:K23"/>
    <mergeCell ref="D21:D23"/>
    <mergeCell ref="F21:F23"/>
    <mergeCell ref="F18:F20"/>
    <mergeCell ref="F14:F17"/>
    <mergeCell ref="A10:A13"/>
    <mergeCell ref="A14:A17"/>
    <mergeCell ref="B14:B17"/>
    <mergeCell ref="C14:C17"/>
    <mergeCell ref="A18:A20"/>
    <mergeCell ref="B18:B20"/>
    <mergeCell ref="C18:C20"/>
    <mergeCell ref="A2:A9"/>
    <mergeCell ref="B2:B9"/>
    <mergeCell ref="C2:C9"/>
    <mergeCell ref="E2:E9"/>
    <mergeCell ref="G2:G9"/>
    <mergeCell ref="K2:K9"/>
    <mergeCell ref="F10:F13"/>
    <mergeCell ref="G10:G13"/>
    <mergeCell ref="K10:K13"/>
    <mergeCell ref="D2:D3"/>
    <mergeCell ref="F2:F9"/>
    <mergeCell ref="D4:D9"/>
    <mergeCell ref="B10:B13"/>
    <mergeCell ref="C10:C13"/>
    <mergeCell ref="D10:D13"/>
    <mergeCell ref="B24:B26"/>
    <mergeCell ref="C24:C26"/>
    <mergeCell ref="D24:D25"/>
    <mergeCell ref="E24:E26"/>
    <mergeCell ref="G24:G26"/>
    <mergeCell ref="K24:K26"/>
    <mergeCell ref="K59:K66"/>
    <mergeCell ref="K67:K70"/>
    <mergeCell ref="D69:D70"/>
    <mergeCell ref="G39:G41"/>
    <mergeCell ref="K39:K41"/>
    <mergeCell ref="K42:K45"/>
    <mergeCell ref="K46:K49"/>
    <mergeCell ref="K50:K52"/>
    <mergeCell ref="K53:K55"/>
    <mergeCell ref="K56:K58"/>
    <mergeCell ref="D46:D47"/>
    <mergeCell ref="D48:D49"/>
    <mergeCell ref="F46:F49"/>
    <mergeCell ref="K27:K30"/>
    <mergeCell ref="K31:K34"/>
    <mergeCell ref="K35:K38"/>
    <mergeCell ref="F24:F26"/>
    <mergeCell ref="A91:A98"/>
    <mergeCell ref="A99:A102"/>
    <mergeCell ref="B99:B102"/>
    <mergeCell ref="C99:C102"/>
    <mergeCell ref="E99:E102"/>
    <mergeCell ref="G99:G102"/>
    <mergeCell ref="B103:B106"/>
    <mergeCell ref="C103:C106"/>
    <mergeCell ref="E103:E106"/>
    <mergeCell ref="G103:G106"/>
    <mergeCell ref="D103:D106"/>
    <mergeCell ref="A103:A106"/>
    <mergeCell ref="A107:A109"/>
    <mergeCell ref="B107:B109"/>
    <mergeCell ref="A110:A111"/>
    <mergeCell ref="B110:B111"/>
    <mergeCell ref="C110:C111"/>
    <mergeCell ref="D110:D111"/>
    <mergeCell ref="D99:D100"/>
    <mergeCell ref="D101:D102"/>
    <mergeCell ref="A112:A114"/>
    <mergeCell ref="B112:B114"/>
    <mergeCell ref="G112:G114"/>
    <mergeCell ref="A115:A118"/>
    <mergeCell ref="G115:G118"/>
    <mergeCell ref="C112:C114"/>
    <mergeCell ref="C115:C118"/>
    <mergeCell ref="G110:G111"/>
    <mergeCell ref="F107:F109"/>
    <mergeCell ref="F110:F111"/>
    <mergeCell ref="D107:D109"/>
    <mergeCell ref="C107:C109"/>
    <mergeCell ref="G42:G45"/>
    <mergeCell ref="A42:A45"/>
    <mergeCell ref="B130:B137"/>
    <mergeCell ref="C130:C137"/>
    <mergeCell ref="D130:D131"/>
    <mergeCell ref="E130:E137"/>
    <mergeCell ref="G130:G137"/>
    <mergeCell ref="D132:D137"/>
    <mergeCell ref="D62:D66"/>
    <mergeCell ref="D67:D68"/>
    <mergeCell ref="D74:D75"/>
    <mergeCell ref="D79:D80"/>
    <mergeCell ref="E107:E109"/>
    <mergeCell ref="G107:G109"/>
    <mergeCell ref="A125:A127"/>
    <mergeCell ref="B125:B127"/>
    <mergeCell ref="C125:C127"/>
    <mergeCell ref="D125:D126"/>
    <mergeCell ref="E125:E127"/>
    <mergeCell ref="G125:G127"/>
    <mergeCell ref="A128:A129"/>
    <mergeCell ref="B128:B129"/>
    <mergeCell ref="C128:C129"/>
    <mergeCell ref="D128:D129"/>
    <mergeCell ref="B138:B141"/>
    <mergeCell ref="C138:C141"/>
    <mergeCell ref="A35:A38"/>
    <mergeCell ref="A39:A41"/>
    <mergeCell ref="B39:B41"/>
    <mergeCell ref="C39:C41"/>
    <mergeCell ref="E39:E41"/>
    <mergeCell ref="B42:B45"/>
    <mergeCell ref="C42:C45"/>
    <mergeCell ref="E42:E45"/>
    <mergeCell ref="E128:E129"/>
    <mergeCell ref="A119:A121"/>
    <mergeCell ref="B119:B121"/>
    <mergeCell ref="C119:C121"/>
    <mergeCell ref="D119:D120"/>
    <mergeCell ref="E119:E121"/>
    <mergeCell ref="A122:A124"/>
    <mergeCell ref="B122:B124"/>
    <mergeCell ref="C122:C124"/>
    <mergeCell ref="D122:D123"/>
    <mergeCell ref="E122:E124"/>
    <mergeCell ref="E115:E118"/>
    <mergeCell ref="B115:B118"/>
    <mergeCell ref="D112:D114"/>
    <mergeCell ref="B150:B152"/>
    <mergeCell ref="C150:C152"/>
    <mergeCell ref="E150:E152"/>
    <mergeCell ref="G150:G152"/>
    <mergeCell ref="A150:A152"/>
    <mergeCell ref="A153:A161"/>
    <mergeCell ref="B153:B161"/>
    <mergeCell ref="C153:C161"/>
    <mergeCell ref="A46:A49"/>
    <mergeCell ref="B46:B49"/>
    <mergeCell ref="C46:C49"/>
    <mergeCell ref="E46:E49"/>
    <mergeCell ref="G46:G49"/>
    <mergeCell ref="A50:A52"/>
    <mergeCell ref="B50:B52"/>
    <mergeCell ref="B53:B55"/>
    <mergeCell ref="F150:F152"/>
    <mergeCell ref="F146:F149"/>
    <mergeCell ref="F142:F145"/>
    <mergeCell ref="F138:F141"/>
    <mergeCell ref="D138:D141"/>
    <mergeCell ref="F99:F102"/>
    <mergeCell ref="A130:A137"/>
    <mergeCell ref="A138:A141"/>
    <mergeCell ref="B142:B145"/>
    <mergeCell ref="C142:C145"/>
    <mergeCell ref="D142:D143"/>
    <mergeCell ref="E142:E145"/>
    <mergeCell ref="G142:G145"/>
    <mergeCell ref="D144:D145"/>
    <mergeCell ref="A142:A145"/>
    <mergeCell ref="A146:A149"/>
    <mergeCell ref="B146:B149"/>
    <mergeCell ref="C146:C149"/>
    <mergeCell ref="E146:E149"/>
    <mergeCell ref="G146:G149"/>
    <mergeCell ref="D146:D147"/>
    <mergeCell ref="D148:D149"/>
    <mergeCell ref="E153:E161"/>
    <mergeCell ref="G153:G161"/>
    <mergeCell ref="D159:D161"/>
    <mergeCell ref="F153:F161"/>
    <mergeCell ref="F128:F129"/>
    <mergeCell ref="F125:F127"/>
    <mergeCell ref="F122:F124"/>
    <mergeCell ref="F119:F121"/>
    <mergeCell ref="F103:F106"/>
    <mergeCell ref="F115:F118"/>
    <mergeCell ref="F112:F114"/>
    <mergeCell ref="E138:E141"/>
    <mergeCell ref="G138:G141"/>
    <mergeCell ref="F130:F137"/>
    <mergeCell ref="D153:D158"/>
    <mergeCell ref="E112:E114"/>
    <mergeCell ref="G128:G129"/>
    <mergeCell ref="G119:G121"/>
    <mergeCell ref="G122:G124"/>
    <mergeCell ref="D115:D118"/>
    <mergeCell ref="E110:E111"/>
  </mergeCells>
  <hyperlinks>
    <hyperlink ref="D4" r:id="rId1" xr:uid="{00000000-0004-0000-0300-000000000000}"/>
    <hyperlink ref="D14" r:id="rId2" xr:uid="{00000000-0004-0000-0300-000001000000}"/>
    <hyperlink ref="D18" r:id="rId3" xr:uid="{00000000-0004-0000-0300-000002000000}"/>
    <hyperlink ref="D21" r:id="rId4" xr:uid="{00000000-0004-0000-0300-000003000000}"/>
    <hyperlink ref="D26" r:id="rId5" xr:uid="{00000000-0004-0000-0300-000004000000}"/>
    <hyperlink ref="D29" r:id="rId6" xr:uid="{00000000-0004-0000-0300-000005000000}"/>
    <hyperlink ref="D33" r:id="rId7" xr:uid="{00000000-0004-0000-0300-000006000000}"/>
    <hyperlink ref="D37" r:id="rId8" xr:uid="{00000000-0004-0000-0300-000007000000}"/>
    <hyperlink ref="D48" r:id="rId9" xr:uid="{00000000-0004-0000-0300-000008000000}"/>
    <hyperlink ref="D62" r:id="rId10" xr:uid="{00000000-0004-0000-0300-000009000000}"/>
    <hyperlink ref="D69" r:id="rId11" xr:uid="{00000000-0004-0000-0300-00000A000000}"/>
    <hyperlink ref="D76" r:id="rId12" xr:uid="{00000000-0004-0000-0300-00000B000000}"/>
    <hyperlink ref="D96" r:id="rId13" xr:uid="{00000000-0004-0000-0300-00000C000000}"/>
    <hyperlink ref="D101" r:id="rId14" xr:uid="{00000000-0004-0000-0300-00000D000000}"/>
    <hyperlink ref="D121" r:id="rId15" xr:uid="{00000000-0004-0000-0300-00000E000000}"/>
    <hyperlink ref="D124" r:id="rId16" xr:uid="{00000000-0004-0000-0300-00000F000000}"/>
    <hyperlink ref="D127" r:id="rId17" xr:uid="{00000000-0004-0000-0300-000010000000}"/>
    <hyperlink ref="D132" r:id="rId18" xr:uid="{00000000-0004-0000-0300-000011000000}"/>
    <hyperlink ref="D144" r:id="rId19" xr:uid="{00000000-0004-0000-0300-000012000000}"/>
    <hyperlink ref="D148" r:id="rId20" xr:uid="{00000000-0004-0000-0300-000013000000}"/>
    <hyperlink ref="D151" r:id="rId21" xr:uid="{00000000-0004-0000-0300-000014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G100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.75" customHeight="1"/>
  <cols>
    <col min="1" max="1" width="28.28515625" customWidth="1"/>
    <col min="2" max="2" width="14.42578125" customWidth="1"/>
    <col min="3" max="3" width="8.42578125" customWidth="1"/>
    <col min="4" max="4" width="20.85546875" customWidth="1"/>
    <col min="5" max="5" width="16.42578125" customWidth="1"/>
    <col min="6" max="7" width="13.42578125" customWidth="1"/>
    <col min="8" max="8" width="15.42578125" customWidth="1"/>
    <col min="9" max="11" width="14.7109375" customWidth="1"/>
    <col min="12" max="13" width="13.42578125" customWidth="1"/>
  </cols>
  <sheetData>
    <row r="1" spans="1:33" ht="45">
      <c r="A1" s="6" t="s">
        <v>2</v>
      </c>
      <c r="B1" s="205" t="s">
        <v>700</v>
      </c>
      <c r="C1" s="6" t="s">
        <v>6</v>
      </c>
      <c r="D1" s="6" t="s">
        <v>3</v>
      </c>
      <c r="E1" s="205" t="s">
        <v>701</v>
      </c>
      <c r="F1" s="205" t="s">
        <v>702</v>
      </c>
      <c r="G1" s="205" t="s">
        <v>238</v>
      </c>
      <c r="H1" s="6" t="s">
        <v>10</v>
      </c>
      <c r="I1" s="6" t="s">
        <v>9</v>
      </c>
      <c r="J1" s="6" t="s">
        <v>315</v>
      </c>
      <c r="K1" s="6" t="s">
        <v>703</v>
      </c>
      <c r="L1" s="205" t="s">
        <v>704</v>
      </c>
      <c r="M1" s="205" t="s">
        <v>705</v>
      </c>
    </row>
    <row r="2" spans="1:33" ht="30">
      <c r="A2" s="13" t="s">
        <v>21</v>
      </c>
      <c r="B2" s="16"/>
      <c r="C2" s="14">
        <v>21002830</v>
      </c>
      <c r="D2" s="14" t="s">
        <v>22</v>
      </c>
      <c r="E2" s="206"/>
      <c r="F2" s="206"/>
      <c r="G2" s="206"/>
      <c r="H2" s="15">
        <v>46023</v>
      </c>
      <c r="I2" s="15">
        <v>44563</v>
      </c>
      <c r="J2" s="15">
        <v>44593</v>
      </c>
      <c r="K2" s="15"/>
      <c r="L2" s="206"/>
      <c r="M2" s="206"/>
    </row>
    <row r="3" spans="1:33" ht="30">
      <c r="A3" s="8" t="s">
        <v>27</v>
      </c>
      <c r="B3" s="19">
        <f>G3-K3</f>
        <v>473645.82</v>
      </c>
      <c r="C3" s="9">
        <v>22002981</v>
      </c>
      <c r="D3" s="9" t="s">
        <v>28</v>
      </c>
      <c r="E3" s="207"/>
      <c r="F3" s="207">
        <v>1417361.31</v>
      </c>
      <c r="G3" s="207">
        <v>492553.11</v>
      </c>
      <c r="H3" s="11">
        <v>45542</v>
      </c>
      <c r="I3" s="11">
        <v>44812</v>
      </c>
      <c r="J3" s="11">
        <v>45175</v>
      </c>
      <c r="K3" s="207">
        <f>SUM('Saldo de Empenho'!AX7,'Saldo de Empenho'!BB7,'Saldo de Empenho'!BF7,'Saldo de Empenho'!BJ7)</f>
        <v>18907.289999999997</v>
      </c>
      <c r="L3" s="207">
        <f>M3 + SUM('Saldo de Empenho'!R3,'Saldo de Empenho'!V3,'Saldo de Empenho'!Z3,'Saldo de Empenho'!AD3,'Saldo de Empenho'!AH3,'Saldo de Empenho'!AL3,'Saldo de Empenho'!AP3,'Saldo de Empenho'!AT3,'Saldo de Empenho'!AX3,'Saldo de Empenho'!BB3,'Saldo de Empenho'!BF3,'Saldo de Empenho'!BJ4)</f>
        <v>583382.24</v>
      </c>
      <c r="M3" s="207">
        <v>150492.26</v>
      </c>
    </row>
    <row r="4" spans="1:33" ht="30">
      <c r="A4" s="13" t="s">
        <v>33</v>
      </c>
      <c r="B4" s="16">
        <f t="shared" ref="B4:B9" si="0">F4-L4</f>
        <v>572459.87</v>
      </c>
      <c r="C4" s="14">
        <v>23002162</v>
      </c>
      <c r="D4" s="14" t="s">
        <v>34</v>
      </c>
      <c r="E4" s="206"/>
      <c r="F4" s="206">
        <v>658590.64</v>
      </c>
      <c r="G4" s="206" t="s">
        <v>26</v>
      </c>
      <c r="H4" s="15">
        <v>46208</v>
      </c>
      <c r="I4" s="15">
        <v>45113</v>
      </c>
      <c r="J4" s="15">
        <v>45111</v>
      </c>
      <c r="K4" s="15"/>
      <c r="L4" s="206">
        <f>M4 + SUM('Saldo de Empenho'!R4,'Saldo de Empenho'!V4,'Saldo de Empenho'!Z4,'Saldo de Empenho'!AD4,'Saldo de Empenho'!AH4,'Saldo de Empenho'!AL4,'Saldo de Empenho'!AP4,'Saldo de Empenho'!AT4,'Saldo de Empenho'!AX4,'Saldo de Empenho'!BB4,'Saldo de Empenho'!BF4,'Saldo de Empenho'!BJ5)</f>
        <v>86130.77</v>
      </c>
      <c r="M4" s="206">
        <v>7830.2</v>
      </c>
    </row>
    <row r="5" spans="1:33" ht="60">
      <c r="A5" s="8" t="s">
        <v>39</v>
      </c>
      <c r="B5" s="19">
        <f t="shared" si="0"/>
        <v>-68240.750000000058</v>
      </c>
      <c r="C5" s="9">
        <v>23000276</v>
      </c>
      <c r="D5" s="9" t="s">
        <v>40</v>
      </c>
      <c r="E5" s="207"/>
      <c r="F5" s="207">
        <v>154992.24</v>
      </c>
      <c r="G5" s="207"/>
      <c r="H5" s="11">
        <v>45479</v>
      </c>
      <c r="I5" s="11">
        <v>45114</v>
      </c>
      <c r="J5" s="11">
        <v>45112</v>
      </c>
      <c r="K5" s="11"/>
      <c r="L5" s="207">
        <f>M5 + SUM('Saldo de Empenho'!R5,'Saldo de Empenho'!V5,'Saldo de Empenho'!Z5,'Saldo de Empenho'!AD5,'Saldo de Empenho'!AH5,'Saldo de Empenho'!AL5,'Saldo de Empenho'!AP5,'Saldo de Empenho'!AT5,'Saldo de Empenho'!AX5,'Saldo de Empenho'!BB5,'Saldo de Empenho'!BF5,'Saldo de Empenho'!BJ6)</f>
        <v>223232.99000000005</v>
      </c>
      <c r="M5" s="207">
        <v>74912.92</v>
      </c>
    </row>
    <row r="6" spans="1:33" ht="75">
      <c r="A6" s="13" t="s">
        <v>44</v>
      </c>
      <c r="B6" s="16">
        <f t="shared" si="0"/>
        <v>-18489.350000000006</v>
      </c>
      <c r="C6" s="14">
        <v>23001328</v>
      </c>
      <c r="D6" s="14" t="s">
        <v>45</v>
      </c>
      <c r="E6" s="206"/>
      <c r="F6" s="206">
        <v>39691.56</v>
      </c>
      <c r="G6" s="206"/>
      <c r="H6" s="15">
        <v>45505</v>
      </c>
      <c r="I6" s="15">
        <v>45140</v>
      </c>
      <c r="J6" s="15">
        <v>45135</v>
      </c>
      <c r="K6" s="15"/>
      <c r="L6" s="206">
        <f>M6 + SUM('Saldo de Empenho'!R6,'Saldo de Empenho'!V6,'Saldo de Empenho'!Z6,'Saldo de Empenho'!AD6,'Saldo de Empenho'!AH6,'Saldo de Empenho'!AL6,'Saldo de Empenho'!AP6,'Saldo de Empenho'!AT6,'Saldo de Empenho'!AX6,'Saldo de Empenho'!BB6,'Saldo de Empenho'!BF6,'Saldo de Empenho'!BJ7)</f>
        <v>58180.91</v>
      </c>
      <c r="M6" s="206">
        <v>16427.900000000001</v>
      </c>
    </row>
    <row r="7" spans="1:33" ht="75">
      <c r="A7" s="8" t="s">
        <v>48</v>
      </c>
      <c r="B7" s="19">
        <f t="shared" si="0"/>
        <v>25600.839999999997</v>
      </c>
      <c r="C7" s="9">
        <v>22003777</v>
      </c>
      <c r="D7" s="9" t="s">
        <v>49</v>
      </c>
      <c r="E7" s="207"/>
      <c r="F7" s="207">
        <v>146004</v>
      </c>
      <c r="G7" s="207"/>
      <c r="H7" s="11">
        <v>45717</v>
      </c>
      <c r="I7" s="11">
        <v>44987</v>
      </c>
      <c r="J7" s="11">
        <v>44985</v>
      </c>
      <c r="K7" s="11"/>
      <c r="L7" s="207">
        <f>M7 + SUM('Saldo de Empenho'!R7,'Saldo de Empenho'!V7,'Saldo de Empenho'!Z7,'Saldo de Empenho'!AD7,'Saldo de Empenho'!AH7,'Saldo de Empenho'!AL7,'Saldo de Empenho'!AP7,'Saldo de Empenho'!AT7,'Saldo de Empenho'!AX7,'Saldo de Empenho'!BB7,'Saldo de Empenho'!BF7,'Saldo de Empenho'!BJ8)</f>
        <v>120403.16</v>
      </c>
      <c r="M7" s="207">
        <v>48011.28</v>
      </c>
    </row>
    <row r="8" spans="1:33" ht="75">
      <c r="A8" s="13" t="s">
        <v>51</v>
      </c>
      <c r="B8" s="16">
        <f t="shared" si="0"/>
        <v>-147358.70000000004</v>
      </c>
      <c r="C8" s="14">
        <v>23000493</v>
      </c>
      <c r="D8" s="14" t="s">
        <v>52</v>
      </c>
      <c r="E8" s="206"/>
      <c r="F8" s="206">
        <v>253792.92</v>
      </c>
      <c r="G8" s="206"/>
      <c r="H8" s="15">
        <v>45421</v>
      </c>
      <c r="I8" s="15">
        <v>45056</v>
      </c>
      <c r="J8" s="15">
        <v>45041</v>
      </c>
      <c r="K8" s="15"/>
      <c r="L8" s="206">
        <f>M8 + SUM('Saldo de Empenho'!R8,'Saldo de Empenho'!V8,'Saldo de Empenho'!Z8,'Saldo de Empenho'!AD8,'Saldo de Empenho'!AH8,'Saldo de Empenho'!AL8,'Saldo de Empenho'!AP8,'Saldo de Empenho'!AT8,'Saldo de Empenho'!AX8,'Saldo de Empenho'!BB8,'Saldo de Empenho'!BF8,'Saldo de Empenho'!BJ9)</f>
        <v>401151.62000000005</v>
      </c>
      <c r="M8" s="206">
        <v>162850.45000000001</v>
      </c>
    </row>
    <row r="9" spans="1:33" ht="75">
      <c r="A9" s="28" t="s">
        <v>54</v>
      </c>
      <c r="B9" s="30">
        <f t="shared" si="0"/>
        <v>89.040000000000873</v>
      </c>
      <c r="C9" s="36">
        <v>21002061</v>
      </c>
      <c r="D9" s="36" t="s">
        <v>55</v>
      </c>
      <c r="E9" s="208"/>
      <c r="F9" s="208">
        <v>32054.16</v>
      </c>
      <c r="G9" s="208"/>
      <c r="H9" s="37">
        <v>45367</v>
      </c>
      <c r="I9" s="37">
        <v>45002</v>
      </c>
      <c r="J9" s="37">
        <v>44999</v>
      </c>
      <c r="K9" s="37"/>
      <c r="L9" s="208">
        <f>M9 + SUM('Saldo de Empenho'!R9,'Saldo de Empenho'!V9,'Saldo de Empenho'!Z9,'Saldo de Empenho'!AD9,'Saldo de Empenho'!AH9,'Saldo de Empenho'!AL9,'Saldo de Empenho'!AP9,'Saldo de Empenho'!AT9,'Saldo de Empenho'!AX9,'Saldo de Empenho'!BB9,'Saldo de Empenho'!BF9,'Saldo de Empenho'!BJ10)</f>
        <v>31965.119999999999</v>
      </c>
      <c r="M9" s="208">
        <v>25198.12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</row>
    <row r="10" spans="1:33" ht="30">
      <c r="A10" s="13" t="s">
        <v>58</v>
      </c>
      <c r="B10" s="16">
        <f>G10-L10</f>
        <v>273326.00999999989</v>
      </c>
      <c r="C10" s="14">
        <v>22003428</v>
      </c>
      <c r="D10" s="14" t="s">
        <v>59</v>
      </c>
      <c r="E10" s="206"/>
      <c r="F10" s="206">
        <v>1341565.2</v>
      </c>
      <c r="G10" s="206">
        <v>745837.2</v>
      </c>
      <c r="H10" s="15">
        <v>45578</v>
      </c>
      <c r="I10" s="15">
        <v>44848</v>
      </c>
      <c r="J10" s="15">
        <v>45364</v>
      </c>
      <c r="K10" s="15"/>
      <c r="L10" s="206">
        <f>M10 + SUM('Saldo de Empenho'!R10,'Saldo de Empenho'!V10,'Saldo de Empenho'!Z10,'Saldo de Empenho'!AD10,'Saldo de Empenho'!AH10,'Saldo de Empenho'!AL10,'Saldo de Empenho'!AP10,'Saldo de Empenho'!AT10,'Saldo de Empenho'!AX10,'Saldo de Empenho'!BB10,'Saldo de Empenho'!BF10,'Saldo de Empenho'!BJ12)</f>
        <v>472511.19000000006</v>
      </c>
      <c r="M10" s="206">
        <v>58090.57</v>
      </c>
    </row>
    <row r="11" spans="1:33" ht="30">
      <c r="A11" s="8" t="s">
        <v>65</v>
      </c>
      <c r="B11" s="19">
        <f t="shared" ref="B11:B12" si="1">F11-L11</f>
        <v>34320.58</v>
      </c>
      <c r="C11" s="9">
        <v>22000533</v>
      </c>
      <c r="D11" s="9" t="s">
        <v>66</v>
      </c>
      <c r="E11" s="207"/>
      <c r="F11" s="207">
        <v>85320</v>
      </c>
      <c r="G11" s="210"/>
      <c r="H11" s="11">
        <v>45731</v>
      </c>
      <c r="I11" s="11">
        <v>44636</v>
      </c>
      <c r="J11" s="11">
        <v>44630</v>
      </c>
      <c r="K11" s="11"/>
      <c r="L11" s="207">
        <f>M11 + SUM('Saldo de Empenho'!R12,'Saldo de Empenho'!V12,'Saldo de Empenho'!Z12,'Saldo de Empenho'!AD12,'Saldo de Empenho'!AH12,'Saldo de Empenho'!AL12,'Saldo de Empenho'!AP12,'Saldo de Empenho'!AT12,'Saldo de Empenho'!AX12,'Saldo de Empenho'!BB12,'Saldo de Empenho'!BF12,'Saldo de Empenho'!BJ13)</f>
        <v>50999.42</v>
      </c>
      <c r="M11" s="207">
        <v>22513.56</v>
      </c>
    </row>
    <row r="12" spans="1:33" ht="45">
      <c r="A12" s="13" t="s">
        <v>69</v>
      </c>
      <c r="B12" s="16">
        <f t="shared" si="1"/>
        <v>10079.849999999991</v>
      </c>
      <c r="C12" s="14">
        <v>21003091</v>
      </c>
      <c r="D12" s="14" t="s">
        <v>70</v>
      </c>
      <c r="E12" s="206"/>
      <c r="F12" s="206">
        <v>121716</v>
      </c>
      <c r="G12" s="206"/>
      <c r="H12" s="15">
        <v>45654</v>
      </c>
      <c r="I12" s="15">
        <v>44559</v>
      </c>
      <c r="J12" s="15">
        <v>44557</v>
      </c>
      <c r="K12" s="15"/>
      <c r="L12" s="206">
        <f>M12 + SUM('Saldo de Empenho'!R13,'Saldo de Empenho'!V13,'Saldo de Empenho'!Z13,'Saldo de Empenho'!AD13,'Saldo de Empenho'!AH13,'Saldo de Empenho'!AL13,'Saldo de Empenho'!AP13,'Saldo de Empenho'!AT13,'Saldo de Empenho'!AX13,'Saldo de Empenho'!BB13,'Saldo de Empenho'!BF13,'Saldo de Empenho'!BJ14)</f>
        <v>111636.15000000001</v>
      </c>
      <c r="M12" s="206">
        <v>71228.490000000005</v>
      </c>
    </row>
    <row r="13" spans="1:33" ht="30">
      <c r="A13" s="8" t="s">
        <v>75</v>
      </c>
      <c r="B13" s="19"/>
      <c r="C13" s="9">
        <v>22001749</v>
      </c>
      <c r="D13" s="9" t="s">
        <v>76</v>
      </c>
      <c r="E13" s="207"/>
      <c r="F13" s="207">
        <v>215114.4</v>
      </c>
      <c r="G13" s="207">
        <v>107557.2</v>
      </c>
      <c r="H13" s="11">
        <v>45478</v>
      </c>
      <c r="I13" s="11">
        <v>44748</v>
      </c>
      <c r="J13" s="11">
        <v>45111</v>
      </c>
      <c r="K13" s="11"/>
      <c r="L13" s="207">
        <f>M13 + SUM('Saldo de Empenho'!R14,'Saldo de Empenho'!V14,'Saldo de Empenho'!Z14,'Saldo de Empenho'!AD14,'Saldo de Empenho'!AH14,'Saldo de Empenho'!AL14,'Saldo de Empenho'!AP14,'Saldo de Empenho'!AT14,'Saldo de Empenho'!AX14,'Saldo de Empenho'!BB14,'Saldo de Empenho'!BF14,'Saldo de Empenho'!BJ15)</f>
        <v>67773.39</v>
      </c>
      <c r="M13" s="207"/>
    </row>
    <row r="14" spans="1:33" ht="30">
      <c r="A14" s="13" t="s">
        <v>80</v>
      </c>
      <c r="B14" s="16">
        <f t="shared" ref="B14:B15" si="2">F14-L14</f>
        <v>2245068.56</v>
      </c>
      <c r="C14" s="14">
        <v>22002514</v>
      </c>
      <c r="D14" s="14" t="s">
        <v>81</v>
      </c>
      <c r="E14" s="206"/>
      <c r="F14" s="206">
        <v>3379999.68</v>
      </c>
      <c r="G14" s="206"/>
      <c r="H14" s="15">
        <v>46248</v>
      </c>
      <c r="I14" s="15">
        <v>44788</v>
      </c>
      <c r="J14" s="15">
        <v>44784</v>
      </c>
      <c r="K14" s="15"/>
      <c r="L14" s="206">
        <f>M14 + SUM('Saldo de Empenho'!R15,'Saldo de Empenho'!V15,'Saldo de Empenho'!Z15,'Saldo de Empenho'!AD15,'Saldo de Empenho'!AH15,'Saldo de Empenho'!AL15,'Saldo de Empenho'!AP15,'Saldo de Empenho'!AT15,'Saldo de Empenho'!AX15,'Saldo de Empenho'!BB15,'Saldo de Empenho'!BF15,'Saldo de Empenho'!BJ16)</f>
        <v>1134931.1200000001</v>
      </c>
      <c r="M14" s="206">
        <v>607678.31999999995</v>
      </c>
    </row>
    <row r="15" spans="1:33" ht="30">
      <c r="A15" s="8" t="s">
        <v>87</v>
      </c>
      <c r="B15" s="19">
        <f t="shared" si="2"/>
        <v>101126.66</v>
      </c>
      <c r="C15" s="9">
        <v>23003359</v>
      </c>
      <c r="D15" s="9" t="s">
        <v>88</v>
      </c>
      <c r="E15" s="207"/>
      <c r="F15" s="207">
        <v>167616</v>
      </c>
      <c r="G15" s="207"/>
      <c r="H15" s="11">
        <v>46411</v>
      </c>
      <c r="I15" s="11">
        <v>45194</v>
      </c>
      <c r="J15" s="11">
        <v>45188</v>
      </c>
      <c r="K15" s="11"/>
      <c r="L15" s="207">
        <f>M15 + SUM('Saldo de Empenho'!R16,'Saldo de Empenho'!V16,'Saldo de Empenho'!Z16,'Saldo de Empenho'!AD16,'Saldo de Empenho'!AH16,'Saldo de Empenho'!AL16,'Saldo de Empenho'!AP16,'Saldo de Empenho'!AT16,'Saldo de Empenho'!AX16,'Saldo de Empenho'!BB16,'Saldo de Empenho'!BF16,'Saldo de Empenho'!BJ17)</f>
        <v>66489.34</v>
      </c>
      <c r="M15" s="207">
        <v>11174.4</v>
      </c>
    </row>
    <row r="16" spans="1:33" ht="30">
      <c r="A16" s="13" t="s">
        <v>91</v>
      </c>
      <c r="B16" s="16">
        <f>G16-L16</f>
        <v>-92714.670000000042</v>
      </c>
      <c r="C16" s="14">
        <v>22002286</v>
      </c>
      <c r="D16" s="14" t="s">
        <v>92</v>
      </c>
      <c r="E16" s="206"/>
      <c r="F16" s="206">
        <v>642061.25</v>
      </c>
      <c r="G16" s="206">
        <v>327121.25</v>
      </c>
      <c r="H16" s="15">
        <v>45518</v>
      </c>
      <c r="I16" s="15">
        <v>44788</v>
      </c>
      <c r="J16" s="15">
        <v>45152</v>
      </c>
      <c r="K16" s="15"/>
      <c r="L16" s="206">
        <f>M16 + SUM('Saldo de Empenho'!R17,'Saldo de Empenho'!V17,'Saldo de Empenho'!Z17,'Saldo de Empenho'!AD17,'Saldo de Empenho'!AH17,'Saldo de Empenho'!AL17,'Saldo de Empenho'!AP17,'Saldo de Empenho'!AT17,'Saldo de Empenho'!AX17,'Saldo de Empenho'!BB17,'Saldo de Empenho'!BF17,'Saldo de Empenho'!BJ18)</f>
        <v>419835.92000000004</v>
      </c>
      <c r="M16" s="206">
        <v>123243.65</v>
      </c>
    </row>
    <row r="17" spans="1:13" ht="30">
      <c r="A17" s="8" t="s">
        <v>97</v>
      </c>
      <c r="B17" s="19">
        <f>G17-K17</f>
        <v>28054.97</v>
      </c>
      <c r="C17" s="9">
        <v>22002042</v>
      </c>
      <c r="D17" s="9" t="s">
        <v>98</v>
      </c>
      <c r="E17" s="207"/>
      <c r="F17" s="207">
        <v>97443.45</v>
      </c>
      <c r="G17" s="207">
        <v>51267.96</v>
      </c>
      <c r="H17" s="11">
        <v>45490</v>
      </c>
      <c r="I17" s="11">
        <v>44760</v>
      </c>
      <c r="J17" s="11">
        <v>45126</v>
      </c>
      <c r="K17" s="207">
        <f>1851.34+'Saldo de Empenho'!AT18+'Saldo de Empenho'!AX18+'Saldo de Empenho'!BB18+'Saldo de Empenho'!BF18+'Saldo de Empenho'!BJ18</f>
        <v>23212.989999999998</v>
      </c>
      <c r="L17" s="207">
        <f>M17 + SUM('Saldo de Empenho'!R18,'Saldo de Empenho'!V18,'Saldo de Empenho'!Z18,'Saldo de Empenho'!AD18,'Saldo de Empenho'!AH18,'Saldo de Empenho'!AL18,'Saldo de Empenho'!AP18,'Saldo de Empenho'!AT18,'Saldo de Empenho'!AX18,'Saldo de Empenho'!BB18,'Saldo de Empenho'!BF18,'Saldo de Empenho'!BJ19)</f>
        <v>75593.020000000019</v>
      </c>
      <c r="M17" s="207">
        <v>22253.57</v>
      </c>
    </row>
    <row r="18" spans="1:13" ht="30">
      <c r="A18" s="13" t="s">
        <v>102</v>
      </c>
      <c r="B18" s="16">
        <f>G18-L18</f>
        <v>-54352.66</v>
      </c>
      <c r="C18" s="14">
        <v>21001956</v>
      </c>
      <c r="D18" s="14"/>
      <c r="E18" s="206">
        <v>113218.62</v>
      </c>
      <c r="F18" s="206">
        <v>283046.51</v>
      </c>
      <c r="G18" s="206">
        <v>84913.97</v>
      </c>
      <c r="H18" s="15">
        <v>45403</v>
      </c>
      <c r="I18" s="15">
        <v>44308</v>
      </c>
      <c r="J18" s="15">
        <v>45040</v>
      </c>
      <c r="K18" s="15"/>
      <c r="L18" s="206">
        <f>M18 + SUM('Saldo de Empenho'!R19,'Saldo de Empenho'!V19,'Saldo de Empenho'!Z19,'Saldo de Empenho'!AD19,'Saldo de Empenho'!AH19,'Saldo de Empenho'!AL19,'Saldo de Empenho'!AP19,'Saldo de Empenho'!AT19,'Saldo de Empenho'!AX19,'Saldo de Empenho'!BB19,'Saldo de Empenho'!BF19,'Saldo de Empenho'!BJ20)</f>
        <v>139266.63</v>
      </c>
      <c r="M18" s="206">
        <v>58732.13</v>
      </c>
    </row>
    <row r="19" spans="1:13" ht="30">
      <c r="A19" s="8" t="s">
        <v>105</v>
      </c>
      <c r="B19" s="19">
        <f t="shared" ref="B19:B24" si="3">F19-L19</f>
        <v>-144842.09</v>
      </c>
      <c r="C19" s="9">
        <v>23003464</v>
      </c>
      <c r="D19" s="9" t="s">
        <v>106</v>
      </c>
      <c r="E19" s="207"/>
      <c r="F19" s="207">
        <v>12774</v>
      </c>
      <c r="G19" s="207"/>
      <c r="H19" s="11">
        <v>45563</v>
      </c>
      <c r="I19" s="11">
        <v>45198</v>
      </c>
      <c r="J19" s="11">
        <v>45195</v>
      </c>
      <c r="K19" s="11"/>
      <c r="L19" s="207">
        <f>M19 + SUM('Saldo de Empenho'!R20,'Saldo de Empenho'!V20,'Saldo de Empenho'!Z20,'Saldo de Empenho'!AD20,'Saldo de Empenho'!AH20,'Saldo de Empenho'!AL20,'Saldo de Empenho'!AP20,'Saldo de Empenho'!AT20,'Saldo de Empenho'!AX20,'Saldo de Empenho'!BB20,'Saldo de Empenho'!BF20,'Saldo de Empenho'!BJ23)</f>
        <v>157616.09</v>
      </c>
      <c r="M19" s="207">
        <v>2196.2399999999998</v>
      </c>
    </row>
    <row r="20" spans="1:13" ht="30">
      <c r="A20" s="13" t="s">
        <v>110</v>
      </c>
      <c r="B20" s="16">
        <f t="shared" si="3"/>
        <v>1551664.4300000002</v>
      </c>
      <c r="C20" s="14">
        <v>24034941</v>
      </c>
      <c r="D20" s="14" t="s">
        <v>111</v>
      </c>
      <c r="E20" s="206"/>
      <c r="F20" s="206">
        <v>4627106</v>
      </c>
      <c r="G20" s="206"/>
      <c r="H20" s="15">
        <v>45468</v>
      </c>
      <c r="I20" s="15">
        <v>45470</v>
      </c>
      <c r="J20" s="15">
        <v>45834</v>
      </c>
      <c r="K20" s="15"/>
      <c r="L20" s="206">
        <f>M20 + SUM('Saldo de Empenho'!R21,'Saldo de Empenho'!V21,'Saldo de Empenho'!Z21,'Saldo de Empenho'!AD21,'Saldo de Empenho'!AH21,'Saldo de Empenho'!AL21,'Saldo de Empenho'!AP21,'Saldo de Empenho'!AT21,'Saldo de Empenho'!AX21,'Saldo de Empenho'!BB21,'Saldo de Empenho'!BF21,'Saldo de Empenho'!BJ23)</f>
        <v>3075441.57</v>
      </c>
      <c r="M20" s="206"/>
    </row>
    <row r="21" spans="1:13" ht="45">
      <c r="A21" s="8" t="s">
        <v>122</v>
      </c>
      <c r="B21" s="19">
        <f t="shared" si="3"/>
        <v>1136333.0799999996</v>
      </c>
      <c r="C21" s="9">
        <v>23002211</v>
      </c>
      <c r="D21" s="9" t="s">
        <v>123</v>
      </c>
      <c r="E21" s="207"/>
      <c r="F21" s="207">
        <v>3369526.53</v>
      </c>
      <c r="G21" s="207"/>
      <c r="H21" s="11">
        <v>45868</v>
      </c>
      <c r="I21" s="11">
        <v>45138</v>
      </c>
      <c r="J21" s="11">
        <v>45134</v>
      </c>
      <c r="K21" s="11"/>
      <c r="L21" s="207">
        <f>M21 + SUM('Saldo de Empenho'!R23,'Saldo de Empenho'!V23,'Saldo de Empenho'!Z23,'Saldo de Empenho'!AD23,'Saldo de Empenho'!AH23,'Saldo de Empenho'!AL23,'Saldo de Empenho'!AP23,'Saldo de Empenho'!AT23,'Saldo de Empenho'!AX23,'Saldo de Empenho'!BB23,'Saldo de Empenho'!BF23,'Saldo de Empenho'!BJ24)</f>
        <v>2233193.4500000002</v>
      </c>
      <c r="M21" s="207">
        <v>641831.52</v>
      </c>
    </row>
    <row r="22" spans="1:13" ht="30">
      <c r="A22" s="13" t="s">
        <v>128</v>
      </c>
      <c r="B22" s="16" t="e">
        <f t="shared" si="3"/>
        <v>#REF!</v>
      </c>
      <c r="C22" s="14">
        <v>22009108</v>
      </c>
      <c r="D22" s="14" t="s">
        <v>129</v>
      </c>
      <c r="E22" s="206"/>
      <c r="F22" s="206">
        <v>903624.43</v>
      </c>
      <c r="G22" s="206"/>
      <c r="H22" s="15" t="s">
        <v>706</v>
      </c>
      <c r="I22" s="15">
        <v>44896</v>
      </c>
      <c r="J22" s="15">
        <v>44894</v>
      </c>
      <c r="K22" s="15"/>
      <c r="L22" s="206" t="e">
        <f>M22 + SUM('Saldo de Empenho'!R24,'Saldo de Empenho'!V24,'Saldo de Empenho'!Z24,'Saldo de Empenho'!AD24,'Saldo de Empenho'!AH24,'Saldo de Empenho'!AL24,'Saldo de Empenho'!AP24,'Saldo de Empenho'!AT24,#REF!,'Saldo de Empenho'!BB24,'Saldo de Empenho'!BF24,'Saldo de Empenho'!BJ25)</f>
        <v>#REF!</v>
      </c>
      <c r="M22" s="206">
        <v>404918.3</v>
      </c>
    </row>
    <row r="23" spans="1:13" ht="30">
      <c r="A23" s="8" t="s">
        <v>139</v>
      </c>
      <c r="B23" s="19">
        <f t="shared" si="3"/>
        <v>-1493849.3299999996</v>
      </c>
      <c r="C23" s="9">
        <v>23001429</v>
      </c>
      <c r="D23" s="9" t="s">
        <v>140</v>
      </c>
      <c r="E23" s="207"/>
      <c r="F23" s="207">
        <v>2678000</v>
      </c>
      <c r="G23" s="207"/>
      <c r="H23" s="11">
        <v>45455</v>
      </c>
      <c r="I23" s="11">
        <v>45090</v>
      </c>
      <c r="J23" s="11">
        <v>45089</v>
      </c>
      <c r="K23" s="11"/>
      <c r="L23" s="207">
        <f>M23 + SUM('Saldo de Empenho'!R25,'Saldo de Empenho'!V25,'Saldo de Empenho'!Z25,'Saldo de Empenho'!AD25,'Saldo de Empenho'!AH25,'Saldo de Empenho'!AL25,'Saldo de Empenho'!AP25,'Saldo de Empenho'!AT25,'Saldo de Empenho'!AX25,'Saldo de Empenho'!BB25,'Saldo de Empenho'!BF25,'Saldo de Empenho'!BJ26)</f>
        <v>4171849.3299999996</v>
      </c>
      <c r="M23" s="207">
        <v>1448968.63</v>
      </c>
    </row>
    <row r="24" spans="1:13" ht="30">
      <c r="A24" s="13" t="s">
        <v>143</v>
      </c>
      <c r="B24" s="16">
        <f t="shared" si="3"/>
        <v>175608</v>
      </c>
      <c r="C24" s="14">
        <v>23000058</v>
      </c>
      <c r="D24" s="14" t="s">
        <v>144</v>
      </c>
      <c r="E24" s="206"/>
      <c r="F24" s="206">
        <v>388800</v>
      </c>
      <c r="G24" s="206"/>
      <c r="H24" s="15">
        <v>46185</v>
      </c>
      <c r="I24" s="15">
        <v>44970</v>
      </c>
      <c r="J24" s="15">
        <v>44965</v>
      </c>
      <c r="K24" s="15"/>
      <c r="L24" s="206">
        <f>M24 + SUM('Saldo de Empenho'!R26,'Saldo de Empenho'!V26,'Saldo de Empenho'!Z26,'Saldo de Empenho'!AD26,'Saldo de Empenho'!AH26,'Saldo de Empenho'!AL26,'Saldo de Empenho'!AP26,'Saldo de Empenho'!AT26,'Saldo de Empenho'!AX26,'Saldo de Empenho'!BB26,'Saldo de Empenho'!BF26,'Saldo de Empenho'!BJ27)</f>
        <v>213192</v>
      </c>
      <c r="M24" s="206">
        <v>94392</v>
      </c>
    </row>
    <row r="25" spans="1:13" ht="45">
      <c r="A25" s="8" t="s">
        <v>147</v>
      </c>
      <c r="B25" s="19"/>
      <c r="C25" s="9">
        <v>23005329</v>
      </c>
      <c r="D25" s="9" t="s">
        <v>148</v>
      </c>
      <c r="E25" s="207"/>
      <c r="F25" s="207">
        <v>44350</v>
      </c>
      <c r="G25" s="207"/>
      <c r="H25" s="11">
        <v>45653</v>
      </c>
      <c r="I25" s="11">
        <v>45288</v>
      </c>
      <c r="J25" s="11">
        <v>45288</v>
      </c>
      <c r="K25" s="11"/>
      <c r="L25" s="207">
        <f>M25 + SUM('Saldo de Empenho'!R27,'Saldo de Empenho'!V27,'Saldo de Empenho'!Z27,'Saldo de Empenho'!AD27,'Saldo de Empenho'!AH27,'Saldo de Empenho'!AL27,'Saldo de Empenho'!AP27,'Saldo de Empenho'!AT27,'Saldo de Empenho'!AX27,'Saldo de Empenho'!BB27,'Saldo de Empenho'!BF27,'Saldo de Empenho'!BJ28)</f>
        <v>3400</v>
      </c>
      <c r="M25" s="207"/>
    </row>
    <row r="26" spans="1:13" ht="45">
      <c r="A26" s="13" t="s">
        <v>707</v>
      </c>
      <c r="B26" s="16">
        <f t="shared" ref="B26:B28" si="4">G26-L26</f>
        <v>148191.56999999995</v>
      </c>
      <c r="C26" s="14">
        <v>22002879</v>
      </c>
      <c r="D26" s="14" t="s">
        <v>154</v>
      </c>
      <c r="E26" s="206"/>
      <c r="F26" s="206"/>
      <c r="G26" s="206">
        <v>509187.97</v>
      </c>
      <c r="H26" s="15">
        <v>45543</v>
      </c>
      <c r="I26" s="15">
        <v>44813</v>
      </c>
      <c r="J26" s="15">
        <v>45184</v>
      </c>
      <c r="K26" s="15"/>
      <c r="L26" s="206">
        <f>M26 + SUM('Saldo de Empenho'!R28,'Saldo de Empenho'!V28,'Saldo de Empenho'!Z28,'Saldo de Empenho'!AD28,'Saldo de Empenho'!AH28,'Saldo de Empenho'!AL28,'Saldo de Empenho'!AP28,'Saldo de Empenho'!AT28,'Saldo de Empenho'!AX28,'Saldo de Empenho'!BB28,'Saldo de Empenho'!BF28,'Saldo de Empenho'!BJ29)</f>
        <v>360996.4</v>
      </c>
      <c r="M26" s="206">
        <v>230930.32</v>
      </c>
    </row>
    <row r="27" spans="1:13" ht="45">
      <c r="A27" s="8" t="s">
        <v>708</v>
      </c>
      <c r="B27" s="19">
        <f t="shared" si="4"/>
        <v>267298.87</v>
      </c>
      <c r="C27" s="9">
        <v>22002879</v>
      </c>
      <c r="D27" s="9" t="s">
        <v>154</v>
      </c>
      <c r="E27" s="207"/>
      <c r="F27" s="207">
        <v>1603612.6</v>
      </c>
      <c r="G27" s="207">
        <v>509187.97</v>
      </c>
      <c r="H27" s="11">
        <v>45543</v>
      </c>
      <c r="I27" s="11">
        <v>44813</v>
      </c>
      <c r="J27" s="11">
        <v>45184</v>
      </c>
      <c r="K27" s="11"/>
      <c r="L27" s="207">
        <f>M27 + SUM('Saldo de Empenho'!R28,'Saldo de Empenho'!V28,'Saldo de Empenho'!Z28,'Saldo de Empenho'!AD28,'Saldo de Empenho'!AH28,'Saldo de Empenho'!AL28,'Saldo de Empenho'!AP28,'Saldo de Empenho'!AT28,'Saldo de Empenho'!AX28,'Saldo de Empenho'!BB28,'Saldo de Empenho'!BF28,'Saldo de Empenho'!BN28)</f>
        <v>241889.1</v>
      </c>
      <c r="M27" s="207">
        <f>155573.89</f>
        <v>155573.89000000001</v>
      </c>
    </row>
    <row r="28" spans="1:13" ht="30">
      <c r="A28" s="22" t="s">
        <v>157</v>
      </c>
      <c r="B28" s="25">
        <f t="shared" si="4"/>
        <v>333546.30999999994</v>
      </c>
      <c r="C28" s="57">
        <v>20001542</v>
      </c>
      <c r="D28" s="57" t="s">
        <v>158</v>
      </c>
      <c r="E28" s="211"/>
      <c r="F28" s="211">
        <v>6599424.0899999999</v>
      </c>
      <c r="G28" s="211">
        <v>807621.24</v>
      </c>
      <c r="H28" s="59">
        <v>45626</v>
      </c>
      <c r="I28" s="59">
        <v>44166</v>
      </c>
      <c r="J28" s="59">
        <v>45259</v>
      </c>
      <c r="K28" s="59"/>
      <c r="L28" s="211">
        <f>M28 + SUM('Saldo de Empenho'!R30,'Saldo de Empenho'!V30,'Saldo de Empenho'!Z30,'Saldo de Empenho'!AD30,'Saldo de Empenho'!AH30,'Saldo de Empenho'!AL30,'Saldo de Empenho'!AP30,'Saldo de Empenho'!AT30,'Saldo de Empenho'!AX30,'Saldo de Empenho'!BB30,'Saldo de Empenho'!BF30,'Saldo de Empenho'!BJ32)</f>
        <v>474074.93000000005</v>
      </c>
      <c r="M28" s="211">
        <v>67301.77</v>
      </c>
    </row>
    <row r="29" spans="1:13" ht="30">
      <c r="A29" s="8" t="s">
        <v>157</v>
      </c>
      <c r="B29" s="19">
        <f>F29-L29</f>
        <v>1087694.78</v>
      </c>
      <c r="C29" s="9"/>
      <c r="D29" s="9"/>
      <c r="E29" s="207"/>
      <c r="F29" s="104">
        <v>1452693.52</v>
      </c>
      <c r="G29" s="207"/>
      <c r="H29" s="11">
        <v>46311</v>
      </c>
      <c r="I29" s="11">
        <v>45399</v>
      </c>
      <c r="J29" s="11"/>
      <c r="K29" s="11"/>
      <c r="L29" s="207">
        <f>M29 + SUM('Saldo de Empenho'!R31,'Saldo de Empenho'!V31,'Saldo de Empenho'!Z31,'Saldo de Empenho'!AD31,'Saldo de Empenho'!AH31,'Saldo de Empenho'!AL31,'Saldo de Empenho'!AP31,'Saldo de Empenho'!AT31,'Saldo de Empenho'!AX31,'Saldo de Empenho'!BB31,'Saldo de Empenho'!BF31,'Saldo de Empenho'!BJ33)</f>
        <v>364998.74</v>
      </c>
      <c r="M29" s="207"/>
    </row>
    <row r="30" spans="1:13" ht="30">
      <c r="A30" s="13" t="s">
        <v>165</v>
      </c>
      <c r="B30" s="16"/>
      <c r="C30" s="14">
        <v>21002011</v>
      </c>
      <c r="D30" s="14" t="s">
        <v>166</v>
      </c>
      <c r="E30" s="206"/>
      <c r="F30" s="206"/>
      <c r="G30" s="206"/>
      <c r="H30" s="15">
        <v>45983</v>
      </c>
      <c r="I30" s="15">
        <v>44523</v>
      </c>
      <c r="J30" s="15">
        <v>44474</v>
      </c>
      <c r="K30" s="15"/>
      <c r="L30" s="206">
        <f>M30 + SUM('Saldo de Empenho'!R32,'Saldo de Empenho'!V32,'Saldo de Empenho'!Z32,'Saldo de Empenho'!AD32,'Saldo de Empenho'!AH32,'Saldo de Empenho'!AL32,'Saldo de Empenho'!AP32,'Saldo de Empenho'!AT32,'Saldo de Empenho'!AX32,'Saldo de Empenho'!BB32,'Saldo de Empenho'!BF32,'Saldo de Empenho'!BJ33)</f>
        <v>1802501.5699999998</v>
      </c>
      <c r="M30" s="206"/>
    </row>
    <row r="31" spans="1:13" ht="30">
      <c r="A31" s="8" t="s">
        <v>168</v>
      </c>
      <c r="B31" s="19">
        <f t="shared" ref="B31:B32" si="5">F31-L31</f>
        <v>-285817.41999999993</v>
      </c>
      <c r="C31" s="9">
        <v>22004191</v>
      </c>
      <c r="D31" s="9" t="s">
        <v>169</v>
      </c>
      <c r="E31" s="207"/>
      <c r="F31" s="207">
        <v>379980</v>
      </c>
      <c r="G31" s="207"/>
      <c r="H31" s="11">
        <v>46368</v>
      </c>
      <c r="I31" s="11">
        <v>44908</v>
      </c>
      <c r="J31" s="11">
        <v>44896</v>
      </c>
      <c r="K31" s="11"/>
      <c r="L31" s="207">
        <f>M31 + SUM('Saldo de Empenho'!R33,'Saldo de Empenho'!V33,'Saldo de Empenho'!Z33,'Saldo de Empenho'!AD33,'Saldo de Empenho'!AH33,'Saldo de Empenho'!AL33,'Saldo de Empenho'!AP33,'Saldo de Empenho'!AT33,'Saldo de Empenho'!AX33,'Saldo de Empenho'!BB33,'Saldo de Empenho'!BF33,'Saldo de Empenho'!BJ34)</f>
        <v>665797.41999999993</v>
      </c>
      <c r="M31" s="207">
        <v>274474.15000000002</v>
      </c>
    </row>
    <row r="32" spans="1:13" ht="30">
      <c r="A32" s="13" t="s">
        <v>173</v>
      </c>
      <c r="B32" s="16">
        <f t="shared" si="5"/>
        <v>2308931.88</v>
      </c>
      <c r="C32" s="14">
        <v>23004044</v>
      </c>
      <c r="D32" s="14" t="s">
        <v>174</v>
      </c>
      <c r="E32" s="206"/>
      <c r="F32" s="206">
        <v>2763543.63</v>
      </c>
      <c r="G32" s="206"/>
      <c r="H32" s="15">
        <v>45595</v>
      </c>
      <c r="I32" s="15">
        <v>45230</v>
      </c>
      <c r="J32" s="15">
        <v>45226</v>
      </c>
      <c r="K32" s="15"/>
      <c r="L32" s="206">
        <f>M32 + SUM('Saldo de Empenho'!R34,'Saldo de Empenho'!V34,'Saldo de Empenho'!Z34,'Saldo de Empenho'!AD34,'Saldo de Empenho'!AH34,'Saldo de Empenho'!AL34,'Saldo de Empenho'!AP34,'Saldo de Empenho'!AT34,'Saldo de Empenho'!AX34,'Saldo de Empenho'!BB34,'Saldo de Empenho'!BF34,'Saldo de Empenho'!BJ35)</f>
        <v>454611.75</v>
      </c>
      <c r="M32" s="206"/>
    </row>
    <row r="33" spans="1:33" ht="30">
      <c r="A33" s="8" t="s">
        <v>178</v>
      </c>
      <c r="B33" s="19"/>
      <c r="C33" s="9">
        <v>24000015</v>
      </c>
      <c r="D33" s="9" t="s">
        <v>179</v>
      </c>
      <c r="E33" s="207"/>
      <c r="F33" s="207">
        <v>107230.8</v>
      </c>
      <c r="G33" s="207"/>
      <c r="H33" s="11">
        <v>45686</v>
      </c>
      <c r="I33" s="11">
        <v>45321</v>
      </c>
      <c r="J33" s="11" t="s">
        <v>26</v>
      </c>
      <c r="K33" s="11"/>
      <c r="L33" s="207">
        <f>M33 + SUM('Saldo de Empenho'!R35,'Saldo de Empenho'!V35,'Saldo de Empenho'!Z35,'Saldo de Empenho'!AD35,'Saldo de Empenho'!AH35,'Saldo de Empenho'!AL35,'Saldo de Empenho'!AP35,'Saldo de Empenho'!AT35,'Saldo de Empenho'!AX35,'Saldo de Empenho'!BB35,'Saldo de Empenho'!BF35,'Saldo de Empenho'!BJ37)</f>
        <v>107230.8</v>
      </c>
      <c r="M33" s="207"/>
    </row>
    <row r="34" spans="1:33" ht="30">
      <c r="A34" s="13" t="s">
        <v>182</v>
      </c>
      <c r="B34" s="16">
        <f>G34-L34</f>
        <v>-34728.949999999997</v>
      </c>
      <c r="C34" s="14">
        <v>21001243</v>
      </c>
      <c r="D34" s="14" t="s">
        <v>183</v>
      </c>
      <c r="E34" s="206"/>
      <c r="F34" s="206">
        <v>69600</v>
      </c>
      <c r="G34" s="206">
        <v>17400</v>
      </c>
      <c r="H34" s="15">
        <v>45521</v>
      </c>
      <c r="I34" s="15">
        <v>44426</v>
      </c>
      <c r="J34" s="15">
        <v>45145</v>
      </c>
      <c r="K34" s="15"/>
      <c r="L34" s="206">
        <f>M34 + SUM('Saldo de Empenho'!R37,'Saldo de Empenho'!V37,'Saldo de Empenho'!Z37,'Saldo de Empenho'!AD37,'Saldo de Empenho'!AH37,'Saldo de Empenho'!AL37,'Saldo de Empenho'!AP37,'Saldo de Empenho'!AT37,'Saldo de Empenho'!AX37,'Saldo de Empenho'!BB37,'Saldo de Empenho'!BF37,'Saldo de Empenho'!BJ39)</f>
        <v>52128.95</v>
      </c>
      <c r="M34" s="206">
        <v>17400</v>
      </c>
    </row>
    <row r="35" spans="1:33" ht="30">
      <c r="A35" s="8" t="s">
        <v>186</v>
      </c>
      <c r="B35" s="19"/>
      <c r="C35" s="9">
        <v>24034893</v>
      </c>
      <c r="D35" s="9" t="s">
        <v>187</v>
      </c>
      <c r="E35" s="207">
        <v>675124.3</v>
      </c>
      <c r="F35" s="207">
        <v>675124.3</v>
      </c>
      <c r="G35" s="207"/>
      <c r="H35" s="11">
        <v>46558</v>
      </c>
      <c r="I35" s="11"/>
      <c r="J35" s="11"/>
      <c r="K35" s="11"/>
      <c r="L35" s="207"/>
      <c r="M35" s="207"/>
    </row>
    <row r="36" spans="1:33" ht="30">
      <c r="A36" s="13" t="s">
        <v>192</v>
      </c>
      <c r="B36" s="16">
        <f>F36-L36</f>
        <v>40251.339999999997</v>
      </c>
      <c r="C36" s="14">
        <v>23001096</v>
      </c>
      <c r="D36" s="14" t="s">
        <v>193</v>
      </c>
      <c r="E36" s="206"/>
      <c r="F36" s="206">
        <v>302146.8</v>
      </c>
      <c r="G36" s="206">
        <v>302146.8</v>
      </c>
      <c r="H36" s="15">
        <v>45443</v>
      </c>
      <c r="I36" s="15">
        <v>45078</v>
      </c>
      <c r="J36" s="15">
        <v>45077</v>
      </c>
      <c r="K36" s="15"/>
      <c r="L36" s="206">
        <f>M36 + SUM('Saldo de Empenho'!R39,'Saldo de Empenho'!V39,'Saldo de Empenho'!Z39,'Saldo de Empenho'!AD39,'Saldo de Empenho'!AH39,'Saldo de Empenho'!AL39,'Saldo de Empenho'!AP39,'Saldo de Empenho'!AT39,'Saldo de Empenho'!AX39,'Saldo de Empenho'!BB39,'Saldo de Empenho'!BF39,'Saldo de Empenho'!BJ40)</f>
        <v>261895.46</v>
      </c>
      <c r="M36" s="206">
        <v>65263.15</v>
      </c>
    </row>
    <row r="37" spans="1:33" ht="30">
      <c r="A37" s="8" t="s">
        <v>196</v>
      </c>
      <c r="B37" s="19"/>
      <c r="C37" s="9"/>
      <c r="D37" s="9" t="s">
        <v>197</v>
      </c>
      <c r="E37" s="207">
        <v>168000</v>
      </c>
      <c r="F37" s="207">
        <v>168000</v>
      </c>
      <c r="G37" s="207"/>
      <c r="H37" s="11"/>
      <c r="I37" s="11"/>
      <c r="J37" s="11"/>
      <c r="K37" s="11"/>
      <c r="L37" s="207">
        <f>M37 + SUM('Saldo de Empenho'!R40,'Saldo de Empenho'!V40,'Saldo de Empenho'!Z40,'Saldo de Empenho'!AD40,'Saldo de Empenho'!AH40,'Saldo de Empenho'!AL40,'Saldo de Empenho'!AP40,'Saldo de Empenho'!AT40,'Saldo de Empenho'!AX40,'Saldo de Empenho'!BB40,'Saldo de Empenho'!BF40,'Saldo de Empenho'!BJ41)</f>
        <v>297534.08000000002</v>
      </c>
      <c r="M37" s="207"/>
    </row>
    <row r="38" spans="1:33" ht="30">
      <c r="A38" s="13" t="s">
        <v>200</v>
      </c>
      <c r="B38" s="16">
        <f t="shared" ref="B38:B43" si="6">F38-L38</f>
        <v>-267249.80000000005</v>
      </c>
      <c r="C38" s="14">
        <v>23003555</v>
      </c>
      <c r="D38" s="14" t="s">
        <v>201</v>
      </c>
      <c r="E38" s="206"/>
      <c r="F38" s="206">
        <v>1402567.2</v>
      </c>
      <c r="G38" s="206"/>
      <c r="H38" s="15">
        <v>45563</v>
      </c>
      <c r="I38" s="15">
        <v>45198</v>
      </c>
      <c r="J38" s="15">
        <v>45197</v>
      </c>
      <c r="K38" s="15"/>
      <c r="L38" s="206">
        <f>M38 + SUM('Saldo de Empenho'!R41,'Saldo de Empenho'!V41,'Saldo de Empenho'!Z41,'Saldo de Empenho'!AD41,'Saldo de Empenho'!AH41,'Saldo de Empenho'!AL41,'Saldo de Empenho'!AP41,'Saldo de Empenho'!AT41,'Saldo de Empenho'!AX41,'Saldo de Empenho'!BB41,'Saldo de Empenho'!BF41,'Saldo de Empenho'!BJ42)</f>
        <v>1669817</v>
      </c>
      <c r="M38" s="206">
        <v>358823.44</v>
      </c>
    </row>
    <row r="39" spans="1:33" ht="30">
      <c r="A39" s="212" t="s">
        <v>206</v>
      </c>
      <c r="B39" s="19">
        <f t="shared" si="6"/>
        <v>15570.590000000002</v>
      </c>
      <c r="C39" s="212">
        <v>21002012</v>
      </c>
      <c r="D39" s="212" t="s">
        <v>207</v>
      </c>
      <c r="E39" s="213"/>
      <c r="F39" s="213">
        <v>23442.15</v>
      </c>
      <c r="G39" s="213"/>
      <c r="H39" s="214">
        <v>45628</v>
      </c>
      <c r="I39" s="214">
        <v>44533</v>
      </c>
      <c r="J39" s="214">
        <v>45225</v>
      </c>
      <c r="K39" s="214"/>
      <c r="L39" s="213">
        <f>M39 + SUM('Saldo de Empenho'!R42,'Saldo de Empenho'!V42,'Saldo de Empenho'!Z42,'Saldo de Empenho'!AD42,'Saldo de Empenho'!AH42,'Saldo de Empenho'!AL42,'Saldo de Empenho'!AP42,'Saldo de Empenho'!AT42,'Saldo de Empenho'!AX42,'Saldo de Empenho'!BB42,'Saldo de Empenho'!BF42,'Saldo de Empenho'!BJ43)</f>
        <v>7871.5599999999995</v>
      </c>
      <c r="M39" s="213">
        <v>3256.5</v>
      </c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</row>
    <row r="40" spans="1:33" ht="45">
      <c r="A40" s="13" t="s">
        <v>311</v>
      </c>
      <c r="B40" s="16">
        <f t="shared" si="6"/>
        <v>257744.02000000002</v>
      </c>
      <c r="C40" s="14"/>
      <c r="D40" s="14" t="s">
        <v>212</v>
      </c>
      <c r="E40" s="206"/>
      <c r="F40" s="206">
        <v>1176000</v>
      </c>
      <c r="G40" s="206"/>
      <c r="H40" s="15">
        <v>45654</v>
      </c>
      <c r="I40" s="15">
        <v>45654</v>
      </c>
      <c r="J40" s="15" t="s">
        <v>26</v>
      </c>
      <c r="K40" s="15"/>
      <c r="L40" s="206">
        <f>M40 + SUM('Saldo de Empenho'!R43,'Saldo de Empenho'!V43,'Saldo de Empenho'!Z43,'Saldo de Empenho'!AD43,'Saldo de Empenho'!AH43,'Saldo de Empenho'!AL43,'Saldo de Empenho'!AP43,'Saldo de Empenho'!AT43,'Saldo de Empenho'!AX43,'Saldo de Empenho'!BB43,'Saldo de Empenho'!BF43,'Saldo de Empenho'!BJ45)</f>
        <v>918255.98</v>
      </c>
      <c r="M40" s="206"/>
    </row>
    <row r="41" spans="1:33" ht="45">
      <c r="A41" s="8" t="s">
        <v>311</v>
      </c>
      <c r="B41" s="19">
        <f t="shared" si="6"/>
        <v>0</v>
      </c>
      <c r="C41" s="9"/>
      <c r="D41" s="9" t="s">
        <v>212</v>
      </c>
      <c r="E41" s="207"/>
      <c r="F41" s="207"/>
      <c r="G41" s="207"/>
      <c r="H41" s="11">
        <v>45654</v>
      </c>
      <c r="I41" s="11">
        <v>45654</v>
      </c>
      <c r="J41" s="9" t="s">
        <v>26</v>
      </c>
      <c r="K41" s="9"/>
      <c r="L41" s="207"/>
      <c r="M41" s="207"/>
    </row>
    <row r="42" spans="1:33" ht="30">
      <c r="A42" s="13" t="s">
        <v>216</v>
      </c>
      <c r="B42" s="16">
        <f t="shared" si="6"/>
        <v>695741.1</v>
      </c>
      <c r="C42" s="14">
        <v>23000051</v>
      </c>
      <c r="D42" s="14" t="s">
        <v>217</v>
      </c>
      <c r="E42" s="206"/>
      <c r="F42" s="206">
        <v>1026818.5</v>
      </c>
      <c r="G42" s="206"/>
      <c r="H42" s="15">
        <v>45869</v>
      </c>
      <c r="I42" s="15">
        <v>44958</v>
      </c>
      <c r="J42" s="15">
        <v>44952</v>
      </c>
      <c r="K42" s="15"/>
      <c r="L42" s="206">
        <f>M42 + SUM('Saldo de Empenho'!R45,'Saldo de Empenho'!V45,'Saldo de Empenho'!Z45,'Saldo de Empenho'!AD45,'Saldo de Empenho'!AH45,'Saldo de Empenho'!AL45,'Saldo de Empenho'!AP45,'Saldo de Empenho'!AT45,'Saldo de Empenho'!AX45,'Saldo de Empenho'!BB45,'Saldo de Empenho'!BF45,'Saldo de Empenho'!BJ46)</f>
        <v>331077.40000000002</v>
      </c>
      <c r="M42" s="206">
        <v>156843.82</v>
      </c>
    </row>
    <row r="43" spans="1:33" ht="30">
      <c r="A43" s="8" t="s">
        <v>221</v>
      </c>
      <c r="B43" s="19">
        <f t="shared" si="6"/>
        <v>2978.9799999999959</v>
      </c>
      <c r="C43" s="9">
        <v>23003142</v>
      </c>
      <c r="D43" s="9" t="s">
        <v>222</v>
      </c>
      <c r="E43" s="207"/>
      <c r="F43" s="207">
        <v>106000</v>
      </c>
      <c r="G43" s="207"/>
      <c r="H43" s="11">
        <v>45561</v>
      </c>
      <c r="I43" s="11">
        <v>45196</v>
      </c>
      <c r="J43" s="11">
        <v>45194</v>
      </c>
      <c r="K43" s="11"/>
      <c r="L43" s="207">
        <f>M43 + SUM('Saldo de Empenho'!R46,'Saldo de Empenho'!V46,'Saldo de Empenho'!Z46,'Saldo de Empenho'!AD46,'Saldo de Empenho'!AH46,'Saldo de Empenho'!AL46,'Saldo de Empenho'!AP46,'Saldo de Empenho'!AT46,'Saldo de Empenho'!AX46,'Saldo de Empenho'!BB46,'Saldo de Empenho'!BF46,'Saldo de Empenho'!BJ47)</f>
        <v>103021.02</v>
      </c>
      <c r="M43" s="207">
        <v>57340</v>
      </c>
      <c r="P43" s="216"/>
    </row>
    <row r="44" spans="1:33" ht="30">
      <c r="A44" s="13" t="s">
        <v>226</v>
      </c>
      <c r="B44" s="16">
        <f>G44-L44</f>
        <v>-74555.199999999953</v>
      </c>
      <c r="C44" s="14">
        <v>22001353</v>
      </c>
      <c r="D44" s="14" t="s">
        <v>227</v>
      </c>
      <c r="E44" s="206"/>
      <c r="F44" s="206">
        <v>1199999.8</v>
      </c>
      <c r="G44" s="206">
        <v>599999.9</v>
      </c>
      <c r="H44" s="15">
        <v>45438</v>
      </c>
      <c r="I44" s="15">
        <v>44708</v>
      </c>
      <c r="J44" s="15">
        <v>44705</v>
      </c>
      <c r="K44" s="15"/>
      <c r="L44" s="206">
        <f>M44 + SUM('Saldo de Empenho'!R47,'Saldo de Empenho'!V47,'Saldo de Empenho'!Z47,'Saldo de Empenho'!AD47,'Saldo de Empenho'!AH47,'Saldo de Empenho'!AL47,'Saldo de Empenho'!AP47,'Saldo de Empenho'!AT47,'Saldo de Empenho'!AX47,'Saldo de Empenho'!BB47,'Saldo de Empenho'!BF47,'Saldo de Empenho'!BJ49)</f>
        <v>674555.1</v>
      </c>
      <c r="M44" s="206">
        <v>293956.21999999997</v>
      </c>
    </row>
    <row r="45" spans="1:33" ht="60">
      <c r="A45" s="13" t="s">
        <v>313</v>
      </c>
      <c r="B45" s="16">
        <f>G45-K45</f>
        <v>1595173.67</v>
      </c>
      <c r="C45" s="14">
        <v>22002659</v>
      </c>
      <c r="D45" s="14" t="s">
        <v>232</v>
      </c>
      <c r="E45" s="206"/>
      <c r="F45" s="206">
        <v>5422481.6100000003</v>
      </c>
      <c r="G45" s="206">
        <v>2237729.46</v>
      </c>
      <c r="H45" s="15">
        <v>45532</v>
      </c>
      <c r="I45" s="15">
        <v>44802</v>
      </c>
      <c r="J45" s="15">
        <v>45399</v>
      </c>
      <c r="K45" s="207">
        <f>'Saldo de Empenho'!AX49+'Saldo de Empenho'!BB49+'Saldo de Empenho'!BF49+'Saldo de Empenho'!BJ49</f>
        <v>642555.79</v>
      </c>
      <c r="L45" s="206">
        <f>M45 + SUM('Saldo de Empenho'!R49,'Saldo de Empenho'!V49,'Saldo de Empenho'!Z49,'Saldo de Empenho'!AD49,'Saldo de Empenho'!AH49,'Saldo de Empenho'!AL49,'Saldo de Empenho'!AP49,'Saldo de Empenho'!AT49,'Saldo de Empenho'!AX49,'Saldo de Empenho'!BB49,'Saldo de Empenho'!BF49,'Saldo de Empenho'!BJ50)</f>
        <v>2107171.89</v>
      </c>
      <c r="M45" s="206">
        <v>480084.54</v>
      </c>
    </row>
    <row r="46" spans="1:33" ht="12.75">
      <c r="A46" s="217"/>
      <c r="B46" s="218"/>
      <c r="C46" s="217"/>
      <c r="D46" s="217"/>
      <c r="E46" s="67"/>
      <c r="F46" s="67"/>
      <c r="G46" s="67"/>
      <c r="H46" s="217"/>
      <c r="I46" s="217"/>
      <c r="J46" s="217"/>
      <c r="K46" s="217"/>
      <c r="L46" s="67"/>
      <c r="M46" s="67"/>
    </row>
    <row r="47" spans="1:33" ht="12.75">
      <c r="A47" s="217"/>
      <c r="B47" s="218"/>
      <c r="C47" s="217"/>
      <c r="D47" s="217"/>
      <c r="E47" s="67"/>
      <c r="F47" s="67"/>
      <c r="G47" s="67"/>
      <c r="H47" s="217"/>
      <c r="I47" s="217"/>
      <c r="J47" s="217"/>
      <c r="K47" s="217"/>
      <c r="L47" s="67"/>
      <c r="M47" s="67"/>
    </row>
    <row r="48" spans="1:33" ht="12.75">
      <c r="A48" s="217"/>
      <c r="B48" s="218"/>
      <c r="C48" s="217"/>
      <c r="D48" s="217"/>
      <c r="E48" s="67"/>
      <c r="F48" s="67"/>
      <c r="G48" s="67"/>
      <c r="H48" s="217"/>
      <c r="I48" s="217"/>
      <c r="J48" s="217"/>
      <c r="K48" s="217"/>
      <c r="L48" s="67"/>
      <c r="M48" s="67"/>
    </row>
    <row r="49" spans="1:13" ht="12.75">
      <c r="A49" s="217"/>
      <c r="B49" s="217"/>
      <c r="D49" s="219"/>
      <c r="E49" s="67"/>
      <c r="F49" s="67"/>
      <c r="G49" s="67"/>
      <c r="H49" s="217"/>
      <c r="I49" s="217"/>
      <c r="J49" s="217"/>
      <c r="K49" s="217"/>
      <c r="L49" s="67"/>
      <c r="M49" s="67"/>
    </row>
    <row r="50" spans="1:13" ht="12.75">
      <c r="A50" s="217"/>
      <c r="B50" s="218"/>
      <c r="C50" s="217"/>
      <c r="D50" s="219"/>
      <c r="E50" s="67"/>
      <c r="F50" s="67"/>
      <c r="G50" s="67"/>
      <c r="H50" s="217"/>
      <c r="I50" s="217"/>
      <c r="J50" s="217"/>
      <c r="K50" s="217"/>
      <c r="L50" s="67"/>
      <c r="M50" s="67"/>
    </row>
    <row r="51" spans="1:13" ht="12.75">
      <c r="A51" s="217"/>
      <c r="B51" s="218"/>
      <c r="C51" s="217"/>
      <c r="D51" s="219"/>
      <c r="E51" s="67"/>
      <c r="F51" s="67"/>
      <c r="G51" s="67"/>
      <c r="H51" s="217"/>
      <c r="I51" s="216"/>
      <c r="J51" s="217"/>
      <c r="K51" s="217"/>
      <c r="L51" s="67"/>
      <c r="M51" s="67"/>
    </row>
    <row r="52" spans="1:13" ht="12.75">
      <c r="A52" s="217"/>
      <c r="B52" s="218"/>
      <c r="C52" s="217"/>
      <c r="D52" s="219"/>
      <c r="E52" s="67"/>
      <c r="F52" s="67"/>
      <c r="G52" s="67"/>
      <c r="H52" s="217"/>
      <c r="I52" s="219"/>
      <c r="J52" s="217"/>
      <c r="K52" s="217"/>
      <c r="L52" s="67"/>
      <c r="M52" s="67"/>
    </row>
    <row r="53" spans="1:13" ht="12.75">
      <c r="A53" s="217"/>
      <c r="B53" s="218"/>
      <c r="C53" s="217"/>
      <c r="D53" s="219"/>
      <c r="E53" s="67"/>
      <c r="F53" s="67"/>
      <c r="G53" s="67"/>
      <c r="H53" s="217"/>
      <c r="I53" s="219"/>
      <c r="J53" s="217"/>
      <c r="K53" s="217"/>
      <c r="L53" s="67"/>
      <c r="M53" s="67"/>
    </row>
    <row r="54" spans="1:13" ht="12.75">
      <c r="A54" s="217"/>
      <c r="B54" s="218"/>
      <c r="C54" s="217"/>
      <c r="D54" s="219"/>
      <c r="E54" s="67"/>
      <c r="F54" s="67"/>
      <c r="G54" s="67"/>
      <c r="H54" s="217"/>
      <c r="I54" s="217"/>
      <c r="J54" s="217"/>
      <c r="K54" s="217"/>
      <c r="L54" s="67"/>
      <c r="M54" s="67"/>
    </row>
    <row r="55" spans="1:13" ht="12.75">
      <c r="A55" s="217"/>
      <c r="B55" s="218"/>
      <c r="C55" s="217"/>
      <c r="D55" s="219"/>
      <c r="E55" s="67"/>
      <c r="F55" s="67"/>
      <c r="G55" s="67"/>
      <c r="H55" s="217"/>
      <c r="I55" s="217"/>
      <c r="J55" s="217"/>
      <c r="K55" s="217"/>
      <c r="L55" s="67"/>
      <c r="M55" s="67"/>
    </row>
    <row r="56" spans="1:13" ht="12.75">
      <c r="A56" s="217"/>
      <c r="B56" s="218"/>
      <c r="C56" s="217"/>
      <c r="D56" s="219"/>
      <c r="E56" s="67"/>
      <c r="F56" s="67"/>
      <c r="G56" s="67"/>
      <c r="H56" s="217"/>
      <c r="I56" s="217"/>
      <c r="J56" s="217"/>
      <c r="K56" s="217"/>
      <c r="L56" s="67"/>
      <c r="M56" s="67"/>
    </row>
    <row r="57" spans="1:13" ht="12.75">
      <c r="A57" s="217"/>
      <c r="B57" s="218"/>
      <c r="C57" s="217"/>
      <c r="D57" s="219"/>
      <c r="E57" s="67"/>
      <c r="F57" s="67"/>
      <c r="G57" s="67"/>
      <c r="H57" s="217"/>
      <c r="I57" s="217"/>
      <c r="J57" s="217"/>
      <c r="K57" s="217"/>
      <c r="L57" s="67"/>
      <c r="M57" s="67"/>
    </row>
    <row r="58" spans="1:13" ht="15">
      <c r="A58" s="217"/>
      <c r="B58" s="218"/>
      <c r="C58" s="217"/>
      <c r="D58" s="164"/>
      <c r="E58" s="67"/>
      <c r="F58" s="67"/>
      <c r="G58" s="67"/>
      <c r="H58" s="217"/>
      <c r="I58" s="217"/>
      <c r="J58" s="217"/>
      <c r="K58" s="217"/>
      <c r="L58" s="67"/>
      <c r="M58" s="67"/>
    </row>
    <row r="59" spans="1:13" ht="15">
      <c r="A59" s="217"/>
      <c r="B59" s="218"/>
      <c r="C59" s="217"/>
      <c r="D59" s="164"/>
      <c r="E59" s="67"/>
      <c r="F59" s="67"/>
      <c r="G59" s="67"/>
      <c r="H59" s="217"/>
      <c r="I59" s="217"/>
      <c r="J59" s="217"/>
      <c r="K59" s="217"/>
      <c r="L59" s="67"/>
      <c r="M59" s="67"/>
    </row>
    <row r="60" spans="1:13" ht="15">
      <c r="A60" s="217"/>
      <c r="B60" s="218"/>
      <c r="C60" s="217"/>
      <c r="D60" s="164"/>
      <c r="E60" s="67"/>
      <c r="F60" s="67"/>
      <c r="G60" s="67"/>
      <c r="H60" s="217"/>
      <c r="I60" s="217"/>
      <c r="J60" s="217"/>
      <c r="K60" s="217"/>
      <c r="L60" s="67"/>
      <c r="M60" s="67"/>
    </row>
    <row r="61" spans="1:13" ht="15">
      <c r="A61" s="217"/>
      <c r="B61" s="218"/>
      <c r="C61" s="217"/>
      <c r="D61" s="164"/>
      <c r="E61" s="67"/>
      <c r="F61" s="67"/>
      <c r="G61" s="67"/>
      <c r="H61" s="217"/>
      <c r="I61" s="217"/>
      <c r="J61" s="217"/>
      <c r="K61" s="217"/>
      <c r="L61" s="67"/>
      <c r="M61" s="67"/>
    </row>
    <row r="62" spans="1:13" ht="12.75">
      <c r="A62" s="217"/>
      <c r="B62" s="218"/>
      <c r="C62" s="217"/>
      <c r="D62" s="219"/>
      <c r="E62" s="67"/>
      <c r="F62" s="67"/>
      <c r="G62" s="67"/>
      <c r="H62" s="217"/>
      <c r="I62" s="217"/>
      <c r="J62" s="217"/>
      <c r="K62" s="217"/>
      <c r="L62" s="67"/>
      <c r="M62" s="67"/>
    </row>
    <row r="63" spans="1:13" ht="12.75">
      <c r="A63" s="217"/>
      <c r="B63" s="218"/>
      <c r="C63" s="217"/>
      <c r="D63" s="217"/>
      <c r="E63" s="67"/>
      <c r="F63" s="67"/>
      <c r="G63" s="67"/>
      <c r="H63" s="217"/>
      <c r="I63" s="217"/>
      <c r="J63" s="217"/>
      <c r="K63" s="217"/>
      <c r="L63" s="67"/>
      <c r="M63" s="67"/>
    </row>
    <row r="64" spans="1:13" ht="12.75">
      <c r="A64" s="217"/>
      <c r="B64" s="218"/>
      <c r="C64" s="217"/>
      <c r="D64" s="217"/>
      <c r="E64" s="67"/>
      <c r="F64" s="67"/>
      <c r="G64" s="67"/>
      <c r="H64" s="217"/>
      <c r="I64" s="217"/>
      <c r="J64" s="217"/>
      <c r="K64" s="217"/>
      <c r="L64" s="67"/>
      <c r="M64" s="67"/>
    </row>
    <row r="65" spans="1:13" ht="12.75">
      <c r="A65" s="217"/>
      <c r="B65" s="218"/>
      <c r="C65" s="217"/>
      <c r="D65" s="217"/>
      <c r="E65" s="67"/>
      <c r="F65" s="67"/>
      <c r="G65" s="67"/>
      <c r="H65" s="217"/>
      <c r="I65" s="217"/>
      <c r="J65" s="217"/>
      <c r="K65" s="217"/>
      <c r="L65" s="67"/>
      <c r="M65" s="67"/>
    </row>
    <row r="66" spans="1:13" ht="12.75">
      <c r="A66" s="217"/>
      <c r="B66" s="218"/>
      <c r="C66" s="217"/>
      <c r="D66" s="217"/>
      <c r="E66" s="67"/>
      <c r="F66" s="67"/>
      <c r="G66" s="67"/>
      <c r="H66" s="217"/>
      <c r="I66" s="217"/>
      <c r="J66" s="217"/>
      <c r="K66" s="217"/>
      <c r="L66" s="67"/>
      <c r="M66" s="67"/>
    </row>
    <row r="67" spans="1:13" ht="12.75">
      <c r="A67" s="217"/>
      <c r="B67" s="218"/>
      <c r="C67" s="217"/>
      <c r="D67" s="217"/>
      <c r="E67" s="67"/>
      <c r="F67" s="67"/>
      <c r="G67" s="67"/>
      <c r="H67" s="217"/>
      <c r="I67" s="217"/>
      <c r="J67" s="217"/>
      <c r="K67" s="217"/>
      <c r="L67" s="67"/>
      <c r="M67" s="67"/>
    </row>
    <row r="68" spans="1:13" ht="12.75">
      <c r="A68" s="217"/>
      <c r="B68" s="218"/>
      <c r="C68" s="217"/>
      <c r="D68" s="217"/>
      <c r="E68" s="67"/>
      <c r="F68" s="67"/>
      <c r="G68" s="67"/>
      <c r="H68" s="217"/>
      <c r="I68" s="217"/>
      <c r="J68" s="217"/>
      <c r="K68" s="217"/>
      <c r="L68" s="67"/>
      <c r="M68" s="67"/>
    </row>
    <row r="69" spans="1:13" ht="12.75">
      <c r="A69" s="217"/>
      <c r="B69" s="218"/>
      <c r="C69" s="217"/>
      <c r="D69" s="217"/>
      <c r="E69" s="67"/>
      <c r="F69" s="67"/>
      <c r="G69" s="67"/>
      <c r="H69" s="217"/>
      <c r="I69" s="217"/>
      <c r="J69" s="217"/>
      <c r="K69" s="217"/>
      <c r="L69" s="67"/>
      <c r="M69" s="67"/>
    </row>
    <row r="70" spans="1:13" ht="12.75">
      <c r="A70" s="217"/>
      <c r="B70" s="218"/>
      <c r="C70" s="217"/>
      <c r="D70" s="217"/>
      <c r="E70" s="67"/>
      <c r="F70" s="67"/>
      <c r="G70" s="67"/>
      <c r="H70" s="217"/>
      <c r="I70" s="217"/>
      <c r="J70" s="217"/>
      <c r="K70" s="217"/>
      <c r="L70" s="67"/>
      <c r="M70" s="67"/>
    </row>
    <row r="71" spans="1:13" ht="12.75">
      <c r="A71" s="217"/>
      <c r="B71" s="218"/>
      <c r="C71" s="217"/>
      <c r="D71" s="217"/>
      <c r="E71" s="67"/>
      <c r="F71" s="67"/>
      <c r="G71" s="67"/>
      <c r="H71" s="217"/>
      <c r="I71" s="217"/>
      <c r="J71" s="217"/>
      <c r="K71" s="217"/>
      <c r="L71" s="67"/>
      <c r="M71" s="67"/>
    </row>
    <row r="72" spans="1:13" ht="12.75">
      <c r="A72" s="217"/>
      <c r="B72" s="218"/>
      <c r="C72" s="217"/>
      <c r="D72" s="217"/>
      <c r="E72" s="67"/>
      <c r="F72" s="67"/>
      <c r="G72" s="67"/>
      <c r="H72" s="217"/>
      <c r="I72" s="217"/>
      <c r="J72" s="217"/>
      <c r="K72" s="217"/>
      <c r="L72" s="67"/>
      <c r="M72" s="67"/>
    </row>
    <row r="73" spans="1:13" ht="12.75">
      <c r="A73" s="217"/>
      <c r="B73" s="218"/>
      <c r="C73" s="217"/>
      <c r="D73" s="217"/>
      <c r="E73" s="67"/>
      <c r="F73" s="67"/>
      <c r="G73" s="67"/>
      <c r="H73" s="217"/>
      <c r="I73" s="217"/>
      <c r="J73" s="217"/>
      <c r="K73" s="217"/>
      <c r="L73" s="67"/>
      <c r="M73" s="67"/>
    </row>
    <row r="74" spans="1:13" ht="12.75">
      <c r="A74" s="217"/>
      <c r="B74" s="218"/>
      <c r="C74" s="217"/>
      <c r="D74" s="217"/>
      <c r="E74" s="67"/>
      <c r="F74" s="67"/>
      <c r="G74" s="67"/>
      <c r="H74" s="217"/>
      <c r="I74" s="217"/>
      <c r="J74" s="217"/>
      <c r="K74" s="217"/>
      <c r="L74" s="67"/>
      <c r="M74" s="67"/>
    </row>
    <row r="75" spans="1:13" ht="12.75">
      <c r="A75" s="217"/>
      <c r="B75" s="218"/>
      <c r="C75" s="217"/>
      <c r="D75" s="217"/>
      <c r="E75" s="67"/>
      <c r="F75" s="67"/>
      <c r="G75" s="67"/>
      <c r="H75" s="217"/>
      <c r="I75" s="217"/>
      <c r="J75" s="217"/>
      <c r="K75" s="217"/>
      <c r="L75" s="67"/>
      <c r="M75" s="67"/>
    </row>
    <row r="76" spans="1:13" ht="12.75">
      <c r="A76" s="217"/>
      <c r="B76" s="218"/>
      <c r="C76" s="217"/>
      <c r="D76" s="217"/>
      <c r="E76" s="67"/>
      <c r="F76" s="67"/>
      <c r="G76" s="67"/>
      <c r="H76" s="217"/>
      <c r="I76" s="217"/>
      <c r="J76" s="217"/>
      <c r="K76" s="217"/>
      <c r="L76" s="67"/>
      <c r="M76" s="67"/>
    </row>
    <row r="77" spans="1:13" ht="12.75">
      <c r="A77" s="217"/>
      <c r="B77" s="218"/>
      <c r="C77" s="217"/>
      <c r="D77" s="217"/>
      <c r="E77" s="67"/>
      <c r="F77" s="67"/>
      <c r="G77" s="67"/>
      <c r="H77" s="217"/>
      <c r="I77" s="217"/>
      <c r="J77" s="217"/>
      <c r="K77" s="217"/>
      <c r="L77" s="67"/>
      <c r="M77" s="67"/>
    </row>
    <row r="78" spans="1:13" ht="12.75">
      <c r="A78" s="217"/>
      <c r="B78" s="218"/>
      <c r="C78" s="217"/>
      <c r="D78" s="217"/>
      <c r="E78" s="67"/>
      <c r="F78" s="67"/>
      <c r="G78" s="67"/>
      <c r="H78" s="217"/>
      <c r="I78" s="217"/>
      <c r="J78" s="217"/>
      <c r="K78" s="217"/>
      <c r="L78" s="67"/>
      <c r="M78" s="67"/>
    </row>
    <row r="79" spans="1:13" ht="12.75">
      <c r="A79" s="217"/>
      <c r="B79" s="218"/>
      <c r="C79" s="217"/>
      <c r="D79" s="217"/>
      <c r="E79" s="67"/>
      <c r="F79" s="67"/>
      <c r="G79" s="67"/>
      <c r="H79" s="217"/>
      <c r="I79" s="217"/>
      <c r="J79" s="217"/>
      <c r="K79" s="217"/>
      <c r="L79" s="67"/>
      <c r="M79" s="67"/>
    </row>
    <row r="80" spans="1:13" ht="12.75">
      <c r="A80" s="217"/>
      <c r="B80" s="218"/>
      <c r="C80" s="217"/>
      <c r="D80" s="217"/>
      <c r="E80" s="67"/>
      <c r="F80" s="67"/>
      <c r="G80" s="67"/>
      <c r="H80" s="217"/>
      <c r="I80" s="217"/>
      <c r="J80" s="217"/>
      <c r="K80" s="217"/>
      <c r="L80" s="67"/>
      <c r="M80" s="67"/>
    </row>
    <row r="81" spans="1:13" ht="12.75">
      <c r="A81" s="217"/>
      <c r="B81" s="218"/>
      <c r="C81" s="217"/>
      <c r="D81" s="217"/>
      <c r="E81" s="67"/>
      <c r="F81" s="67"/>
      <c r="G81" s="67"/>
      <c r="H81" s="217"/>
      <c r="I81" s="217"/>
      <c r="J81" s="217"/>
      <c r="K81" s="217"/>
      <c r="L81" s="67"/>
      <c r="M81" s="67"/>
    </row>
    <row r="82" spans="1:13" ht="12.75">
      <c r="A82" s="217"/>
      <c r="B82" s="218"/>
      <c r="C82" s="217"/>
      <c r="D82" s="217"/>
      <c r="E82" s="67"/>
      <c r="F82" s="67"/>
      <c r="G82" s="67"/>
      <c r="H82" s="217"/>
      <c r="I82" s="217"/>
      <c r="J82" s="217"/>
      <c r="K82" s="217"/>
      <c r="L82" s="67"/>
      <c r="M82" s="67"/>
    </row>
    <row r="83" spans="1:13" ht="12.75">
      <c r="A83" s="217"/>
      <c r="B83" s="218"/>
      <c r="C83" s="217"/>
      <c r="D83" s="217"/>
      <c r="E83" s="67"/>
      <c r="F83" s="67"/>
      <c r="G83" s="67"/>
      <c r="H83" s="217"/>
      <c r="I83" s="217"/>
      <c r="J83" s="217"/>
      <c r="K83" s="217"/>
      <c r="L83" s="67"/>
      <c r="M83" s="67"/>
    </row>
    <row r="84" spans="1:13" ht="12.75">
      <c r="A84" s="217"/>
      <c r="B84" s="218"/>
      <c r="C84" s="217"/>
      <c r="D84" s="217"/>
      <c r="E84" s="67"/>
      <c r="F84" s="67"/>
      <c r="G84" s="67"/>
      <c r="H84" s="217"/>
      <c r="I84" s="217"/>
      <c r="J84" s="217"/>
      <c r="K84" s="217"/>
      <c r="L84" s="67"/>
      <c r="M84" s="67"/>
    </row>
    <row r="85" spans="1:13" ht="12.75">
      <c r="A85" s="217"/>
      <c r="B85" s="218"/>
      <c r="C85" s="217"/>
      <c r="D85" s="217"/>
      <c r="E85" s="67"/>
      <c r="F85" s="67"/>
      <c r="G85" s="67"/>
      <c r="H85" s="217"/>
      <c r="I85" s="217"/>
      <c r="J85" s="217"/>
      <c r="K85" s="217"/>
      <c r="L85" s="67"/>
      <c r="M85" s="67"/>
    </row>
    <row r="86" spans="1:13" ht="12.75">
      <c r="A86" s="217"/>
      <c r="B86" s="218"/>
      <c r="C86" s="217"/>
      <c r="D86" s="217"/>
      <c r="E86" s="67"/>
      <c r="F86" s="67"/>
      <c r="G86" s="67"/>
      <c r="H86" s="217"/>
      <c r="I86" s="217"/>
      <c r="J86" s="217"/>
      <c r="K86" s="217"/>
      <c r="L86" s="67"/>
      <c r="M86" s="67"/>
    </row>
    <row r="87" spans="1:13" ht="12.75">
      <c r="A87" s="217"/>
      <c r="B87" s="218"/>
      <c r="C87" s="217"/>
      <c r="D87" s="217"/>
      <c r="E87" s="67"/>
      <c r="F87" s="67"/>
      <c r="G87" s="67"/>
      <c r="H87" s="217"/>
      <c r="I87" s="217"/>
      <c r="J87" s="217"/>
      <c r="K87" s="217"/>
      <c r="L87" s="67"/>
      <c r="M87" s="67"/>
    </row>
    <row r="88" spans="1:13" ht="12.75">
      <c r="A88" s="217"/>
      <c r="B88" s="218"/>
      <c r="C88" s="217"/>
      <c r="D88" s="217"/>
      <c r="E88" s="67"/>
      <c r="F88" s="67"/>
      <c r="G88" s="67"/>
      <c r="H88" s="217"/>
      <c r="I88" s="217"/>
      <c r="J88" s="217"/>
      <c r="K88" s="217"/>
      <c r="L88" s="67"/>
      <c r="M88" s="67"/>
    </row>
    <row r="89" spans="1:13" ht="12.75">
      <c r="A89" s="217"/>
      <c r="B89" s="218"/>
      <c r="C89" s="217"/>
      <c r="D89" s="217"/>
      <c r="E89" s="67"/>
      <c r="F89" s="67"/>
      <c r="G89" s="67"/>
      <c r="H89" s="217"/>
      <c r="I89" s="217"/>
      <c r="J89" s="217"/>
      <c r="K89" s="217"/>
      <c r="L89" s="67"/>
      <c r="M89" s="67"/>
    </row>
    <row r="90" spans="1:13" ht="12.75">
      <c r="A90" s="217"/>
      <c r="B90" s="218"/>
      <c r="C90" s="217"/>
      <c r="D90" s="217"/>
      <c r="E90" s="67"/>
      <c r="F90" s="67"/>
      <c r="G90" s="67"/>
      <c r="H90" s="217"/>
      <c r="I90" s="217"/>
      <c r="J90" s="217"/>
      <c r="K90" s="217"/>
      <c r="L90" s="67"/>
      <c r="M90" s="67"/>
    </row>
    <row r="91" spans="1:13" ht="12.75">
      <c r="A91" s="217"/>
      <c r="B91" s="218"/>
      <c r="C91" s="217"/>
      <c r="D91" s="217"/>
      <c r="E91" s="67"/>
      <c r="F91" s="67"/>
      <c r="G91" s="67"/>
      <c r="H91" s="217"/>
      <c r="I91" s="217"/>
      <c r="J91" s="217"/>
      <c r="K91" s="217"/>
      <c r="L91" s="67"/>
      <c r="M91" s="67"/>
    </row>
    <row r="92" spans="1:13" ht="12.75">
      <c r="A92" s="217"/>
      <c r="B92" s="218"/>
      <c r="C92" s="217"/>
      <c r="D92" s="217"/>
      <c r="E92" s="67"/>
      <c r="F92" s="67"/>
      <c r="G92" s="67"/>
      <c r="H92" s="217"/>
      <c r="I92" s="217"/>
      <c r="J92" s="217"/>
      <c r="K92" s="217"/>
      <c r="L92" s="67"/>
      <c r="M92" s="67"/>
    </row>
    <row r="93" spans="1:13" ht="12.75">
      <c r="A93" s="217"/>
      <c r="B93" s="218"/>
      <c r="C93" s="217"/>
      <c r="D93" s="217"/>
      <c r="E93" s="67"/>
      <c r="F93" s="67"/>
      <c r="G93" s="67"/>
      <c r="H93" s="217"/>
      <c r="I93" s="217"/>
      <c r="J93" s="217"/>
      <c r="K93" s="217"/>
      <c r="L93" s="67"/>
      <c r="M93" s="67"/>
    </row>
    <row r="94" spans="1:13" ht="12.75">
      <c r="A94" s="217"/>
      <c r="B94" s="218"/>
      <c r="C94" s="217"/>
      <c r="D94" s="217"/>
      <c r="E94" s="67"/>
      <c r="F94" s="67"/>
      <c r="G94" s="67"/>
      <c r="H94" s="217"/>
      <c r="I94" s="217"/>
      <c r="J94" s="217"/>
      <c r="K94" s="217"/>
      <c r="L94" s="67"/>
      <c r="M94" s="67"/>
    </row>
    <row r="95" spans="1:13" ht="12.75">
      <c r="A95" s="217"/>
      <c r="B95" s="218"/>
      <c r="C95" s="217"/>
      <c r="D95" s="217"/>
      <c r="E95" s="67"/>
      <c r="F95" s="67"/>
      <c r="G95" s="67"/>
      <c r="H95" s="217"/>
      <c r="I95" s="217"/>
      <c r="J95" s="217"/>
      <c r="K95" s="217"/>
      <c r="L95" s="67"/>
      <c r="M95" s="67"/>
    </row>
    <row r="96" spans="1:13" ht="12.75">
      <c r="A96" s="217"/>
      <c r="B96" s="218"/>
      <c r="C96" s="217"/>
      <c r="D96" s="217"/>
      <c r="E96" s="67"/>
      <c r="F96" s="67"/>
      <c r="G96" s="67"/>
      <c r="H96" s="217"/>
      <c r="I96" s="217"/>
      <c r="J96" s="217"/>
      <c r="K96" s="217"/>
      <c r="L96" s="67"/>
      <c r="M96" s="67"/>
    </row>
    <row r="97" spans="1:13" ht="12.75">
      <c r="A97" s="217"/>
      <c r="B97" s="218"/>
      <c r="C97" s="217"/>
      <c r="D97" s="217"/>
      <c r="E97" s="67"/>
      <c r="F97" s="67"/>
      <c r="G97" s="67"/>
      <c r="H97" s="217"/>
      <c r="I97" s="217"/>
      <c r="J97" s="217"/>
      <c r="K97" s="217"/>
      <c r="L97" s="67"/>
      <c r="M97" s="67"/>
    </row>
    <row r="98" spans="1:13" ht="12.75">
      <c r="A98" s="217"/>
      <c r="B98" s="218"/>
      <c r="C98" s="217"/>
      <c r="D98" s="217"/>
      <c r="E98" s="67"/>
      <c r="F98" s="67"/>
      <c r="G98" s="67"/>
      <c r="H98" s="217"/>
      <c r="I98" s="217"/>
      <c r="J98" s="217"/>
      <c r="K98" s="217"/>
      <c r="L98" s="67"/>
      <c r="M98" s="67"/>
    </row>
    <row r="99" spans="1:13" ht="12.75">
      <c r="A99" s="217"/>
      <c r="B99" s="218"/>
      <c r="C99" s="217"/>
      <c r="D99" s="217"/>
      <c r="E99" s="67"/>
      <c r="F99" s="67"/>
      <c r="G99" s="67"/>
      <c r="H99" s="217"/>
      <c r="I99" s="217"/>
      <c r="J99" s="217"/>
      <c r="K99" s="217"/>
      <c r="L99" s="67"/>
      <c r="M99" s="67"/>
    </row>
    <row r="100" spans="1:13" ht="12.75">
      <c r="A100" s="217"/>
      <c r="B100" s="218"/>
      <c r="C100" s="217"/>
      <c r="D100" s="217"/>
      <c r="E100" s="67"/>
      <c r="F100" s="67"/>
      <c r="G100" s="67"/>
      <c r="H100" s="217"/>
      <c r="I100" s="217"/>
      <c r="J100" s="217"/>
      <c r="K100" s="217"/>
      <c r="L100" s="67"/>
      <c r="M100" s="67"/>
    </row>
    <row r="101" spans="1:13" ht="12.75">
      <c r="A101" s="217"/>
      <c r="B101" s="218"/>
      <c r="C101" s="217"/>
      <c r="D101" s="217"/>
      <c r="E101" s="67"/>
      <c r="F101" s="67"/>
      <c r="G101" s="67"/>
      <c r="H101" s="217"/>
      <c r="I101" s="217"/>
      <c r="J101" s="217"/>
      <c r="K101" s="217"/>
      <c r="L101" s="67"/>
      <c r="M101" s="67"/>
    </row>
    <row r="102" spans="1:13" ht="12.75">
      <c r="A102" s="217"/>
      <c r="B102" s="218"/>
      <c r="C102" s="217"/>
      <c r="D102" s="217"/>
      <c r="E102" s="67"/>
      <c r="F102" s="67"/>
      <c r="G102" s="67"/>
      <c r="H102" s="217"/>
      <c r="I102" s="217"/>
      <c r="J102" s="217"/>
      <c r="K102" s="217"/>
      <c r="L102" s="67"/>
      <c r="M102" s="67"/>
    </row>
    <row r="103" spans="1:13" ht="12.75">
      <c r="A103" s="217"/>
      <c r="B103" s="218"/>
      <c r="C103" s="217"/>
      <c r="D103" s="217"/>
      <c r="E103" s="67"/>
      <c r="F103" s="67"/>
      <c r="G103" s="67"/>
      <c r="H103" s="217"/>
      <c r="I103" s="217"/>
      <c r="J103" s="217"/>
      <c r="K103" s="217"/>
      <c r="L103" s="67"/>
      <c r="M103" s="67"/>
    </row>
    <row r="104" spans="1:13" ht="12.75">
      <c r="A104" s="217"/>
      <c r="B104" s="218"/>
      <c r="C104" s="217"/>
      <c r="D104" s="217"/>
      <c r="E104" s="67"/>
      <c r="F104" s="67"/>
      <c r="G104" s="67"/>
      <c r="H104" s="217"/>
      <c r="I104" s="217"/>
      <c r="J104" s="217"/>
      <c r="K104" s="217"/>
      <c r="L104" s="67"/>
      <c r="M104" s="67"/>
    </row>
    <row r="105" spans="1:13" ht="12.75">
      <c r="A105" s="217"/>
      <c r="B105" s="218"/>
      <c r="C105" s="217"/>
      <c r="D105" s="217"/>
      <c r="E105" s="67"/>
      <c r="F105" s="67"/>
      <c r="G105" s="67"/>
      <c r="H105" s="217"/>
      <c r="I105" s="217"/>
      <c r="J105" s="217"/>
      <c r="K105" s="217"/>
      <c r="L105" s="67"/>
      <c r="M105" s="67"/>
    </row>
    <row r="106" spans="1:13" ht="12.75">
      <c r="A106" s="217"/>
      <c r="B106" s="218"/>
      <c r="C106" s="217"/>
      <c r="D106" s="217"/>
      <c r="E106" s="67"/>
      <c r="F106" s="67"/>
      <c r="G106" s="67"/>
      <c r="H106" s="217"/>
      <c r="I106" s="217"/>
      <c r="J106" s="217"/>
      <c r="K106" s="217"/>
      <c r="L106" s="67"/>
      <c r="M106" s="67"/>
    </row>
    <row r="107" spans="1:13" ht="12.75">
      <c r="A107" s="217"/>
      <c r="B107" s="218"/>
      <c r="C107" s="217"/>
      <c r="D107" s="217"/>
      <c r="E107" s="67"/>
      <c r="F107" s="67"/>
      <c r="G107" s="67"/>
      <c r="H107" s="217"/>
      <c r="I107" s="217"/>
      <c r="J107" s="217"/>
      <c r="K107" s="217"/>
      <c r="L107" s="67"/>
      <c r="M107" s="67"/>
    </row>
    <row r="108" spans="1:13" ht="12.75">
      <c r="A108" s="217"/>
      <c r="B108" s="218"/>
      <c r="C108" s="217"/>
      <c r="D108" s="217"/>
      <c r="E108" s="67"/>
      <c r="F108" s="67"/>
      <c r="G108" s="67"/>
      <c r="H108" s="217"/>
      <c r="I108" s="217"/>
      <c r="J108" s="217"/>
      <c r="K108" s="217"/>
      <c r="L108" s="67"/>
      <c r="M108" s="67"/>
    </row>
    <row r="109" spans="1:13" ht="12.75">
      <c r="A109" s="217"/>
      <c r="B109" s="218"/>
      <c r="C109" s="217"/>
      <c r="D109" s="217"/>
      <c r="E109" s="67"/>
      <c r="F109" s="67"/>
      <c r="G109" s="67"/>
      <c r="H109" s="217"/>
      <c r="I109" s="217"/>
      <c r="J109" s="217"/>
      <c r="K109" s="217"/>
      <c r="L109" s="67"/>
      <c r="M109" s="67"/>
    </row>
    <row r="110" spans="1:13" ht="12.75">
      <c r="A110" s="217"/>
      <c r="B110" s="218"/>
      <c r="C110" s="217"/>
      <c r="D110" s="217"/>
      <c r="E110" s="67"/>
      <c r="F110" s="67"/>
      <c r="G110" s="67"/>
      <c r="H110" s="217"/>
      <c r="I110" s="217"/>
      <c r="J110" s="217"/>
      <c r="K110" s="217"/>
      <c r="L110" s="67"/>
      <c r="M110" s="67"/>
    </row>
    <row r="111" spans="1:13" ht="12.75">
      <c r="A111" s="217"/>
      <c r="B111" s="218"/>
      <c r="C111" s="217"/>
      <c r="D111" s="217"/>
      <c r="E111" s="67"/>
      <c r="F111" s="67"/>
      <c r="G111" s="67"/>
      <c r="H111" s="217"/>
      <c r="I111" s="217"/>
      <c r="J111" s="217"/>
      <c r="K111" s="217"/>
      <c r="L111" s="67"/>
      <c r="M111" s="67"/>
    </row>
    <row r="112" spans="1:13" ht="12.75">
      <c r="A112" s="217"/>
      <c r="B112" s="218"/>
      <c r="C112" s="217"/>
      <c r="D112" s="217"/>
      <c r="E112" s="67"/>
      <c r="F112" s="67"/>
      <c r="G112" s="67"/>
      <c r="H112" s="217"/>
      <c r="I112" s="217"/>
      <c r="J112" s="217"/>
      <c r="K112" s="217"/>
      <c r="L112" s="67"/>
      <c r="M112" s="67"/>
    </row>
    <row r="113" spans="1:13" ht="12.75">
      <c r="A113" s="217"/>
      <c r="B113" s="218"/>
      <c r="C113" s="217"/>
      <c r="D113" s="217"/>
      <c r="E113" s="67"/>
      <c r="F113" s="67"/>
      <c r="G113" s="67"/>
      <c r="H113" s="217"/>
      <c r="I113" s="217"/>
      <c r="J113" s="217"/>
      <c r="K113" s="217"/>
      <c r="L113" s="67"/>
      <c r="M113" s="67"/>
    </row>
    <row r="114" spans="1:13" ht="12.75">
      <c r="A114" s="217"/>
      <c r="B114" s="218"/>
      <c r="C114" s="217"/>
      <c r="D114" s="217"/>
      <c r="E114" s="67"/>
      <c r="F114" s="67"/>
      <c r="G114" s="67"/>
      <c r="H114" s="217"/>
      <c r="I114" s="217"/>
      <c r="J114" s="217"/>
      <c r="K114" s="217"/>
      <c r="L114" s="67"/>
      <c r="M114" s="67"/>
    </row>
    <row r="115" spans="1:13" ht="12.75">
      <c r="A115" s="217"/>
      <c r="B115" s="218"/>
      <c r="C115" s="217"/>
      <c r="D115" s="217"/>
      <c r="E115" s="67"/>
      <c r="F115" s="67"/>
      <c r="G115" s="67"/>
      <c r="H115" s="217"/>
      <c r="I115" s="217"/>
      <c r="J115" s="217"/>
      <c r="K115" s="217"/>
      <c r="L115" s="67"/>
      <c r="M115" s="67"/>
    </row>
    <row r="116" spans="1:13" ht="12.75">
      <c r="A116" s="217"/>
      <c r="B116" s="218"/>
      <c r="C116" s="217"/>
      <c r="D116" s="217"/>
      <c r="E116" s="67"/>
      <c r="F116" s="67"/>
      <c r="G116" s="67"/>
      <c r="H116" s="217"/>
      <c r="I116" s="217"/>
      <c r="J116" s="217"/>
      <c r="K116" s="217"/>
      <c r="L116" s="67"/>
      <c r="M116" s="67"/>
    </row>
    <row r="117" spans="1:13" ht="12.75">
      <c r="A117" s="217"/>
      <c r="B117" s="218"/>
      <c r="C117" s="217"/>
      <c r="D117" s="217"/>
      <c r="E117" s="67"/>
      <c r="F117" s="67"/>
      <c r="G117" s="67"/>
      <c r="H117" s="217"/>
      <c r="I117" s="217"/>
      <c r="J117" s="217"/>
      <c r="K117" s="217"/>
      <c r="L117" s="67"/>
      <c r="M117" s="67"/>
    </row>
    <row r="118" spans="1:13" ht="12.75">
      <c r="A118" s="217"/>
      <c r="B118" s="218"/>
      <c r="C118" s="217"/>
      <c r="D118" s="217"/>
      <c r="E118" s="67"/>
      <c r="F118" s="67"/>
      <c r="G118" s="67"/>
      <c r="H118" s="217"/>
      <c r="I118" s="217"/>
      <c r="J118" s="217"/>
      <c r="K118" s="217"/>
      <c r="L118" s="67"/>
      <c r="M118" s="67"/>
    </row>
    <row r="119" spans="1:13" ht="12.75">
      <c r="A119" s="217"/>
      <c r="B119" s="218"/>
      <c r="C119" s="217"/>
      <c r="D119" s="217"/>
      <c r="E119" s="67"/>
      <c r="F119" s="67"/>
      <c r="G119" s="67"/>
      <c r="H119" s="217"/>
      <c r="I119" s="217"/>
      <c r="J119" s="217"/>
      <c r="K119" s="217"/>
      <c r="L119" s="67"/>
      <c r="M119" s="67"/>
    </row>
    <row r="120" spans="1:13" ht="12.75">
      <c r="A120" s="217"/>
      <c r="B120" s="218"/>
      <c r="C120" s="217"/>
      <c r="D120" s="217"/>
      <c r="E120" s="67"/>
      <c r="F120" s="67"/>
      <c r="G120" s="67"/>
      <c r="H120" s="217"/>
      <c r="I120" s="217"/>
      <c r="J120" s="217"/>
      <c r="K120" s="217"/>
      <c r="L120" s="67"/>
      <c r="M120" s="67"/>
    </row>
    <row r="121" spans="1:13" ht="12.75">
      <c r="A121" s="217"/>
      <c r="B121" s="218"/>
      <c r="C121" s="217"/>
      <c r="D121" s="217"/>
      <c r="E121" s="67"/>
      <c r="F121" s="67"/>
      <c r="G121" s="67"/>
      <c r="H121" s="217"/>
      <c r="I121" s="217"/>
      <c r="J121" s="217"/>
      <c r="K121" s="217"/>
      <c r="L121" s="67"/>
      <c r="M121" s="67"/>
    </row>
    <row r="122" spans="1:13" ht="12.75">
      <c r="A122" s="217"/>
      <c r="B122" s="218"/>
      <c r="C122" s="217"/>
      <c r="D122" s="217"/>
      <c r="E122" s="67"/>
      <c r="F122" s="67"/>
      <c r="G122" s="67"/>
      <c r="H122" s="217"/>
      <c r="I122" s="217"/>
      <c r="J122" s="217"/>
      <c r="K122" s="217"/>
      <c r="L122" s="67"/>
      <c r="M122" s="67"/>
    </row>
    <row r="123" spans="1:13" ht="12.75">
      <c r="A123" s="217"/>
      <c r="B123" s="218"/>
      <c r="C123" s="217"/>
      <c r="D123" s="217"/>
      <c r="E123" s="67"/>
      <c r="F123" s="67"/>
      <c r="G123" s="67"/>
      <c r="H123" s="217"/>
      <c r="I123" s="217"/>
      <c r="J123" s="217"/>
      <c r="K123" s="217"/>
      <c r="L123" s="67"/>
      <c r="M123" s="67"/>
    </row>
    <row r="124" spans="1:13" ht="12.75">
      <c r="A124" s="217"/>
      <c r="B124" s="218"/>
      <c r="C124" s="217"/>
      <c r="D124" s="217"/>
      <c r="E124" s="67"/>
      <c r="F124" s="67"/>
      <c r="G124" s="67"/>
      <c r="H124" s="217"/>
      <c r="I124" s="217"/>
      <c r="J124" s="217"/>
      <c r="K124" s="217"/>
      <c r="L124" s="67"/>
      <c r="M124" s="67"/>
    </row>
    <row r="125" spans="1:13" ht="12.75">
      <c r="A125" s="217"/>
      <c r="B125" s="218"/>
      <c r="C125" s="217"/>
      <c r="D125" s="217"/>
      <c r="E125" s="67"/>
      <c r="F125" s="67"/>
      <c r="G125" s="67"/>
      <c r="H125" s="217"/>
      <c r="I125" s="217"/>
      <c r="J125" s="217"/>
      <c r="K125" s="217"/>
      <c r="L125" s="67"/>
      <c r="M125" s="67"/>
    </row>
    <row r="126" spans="1:13" ht="12.75">
      <c r="A126" s="217"/>
      <c r="B126" s="218"/>
      <c r="C126" s="217"/>
      <c r="D126" s="217"/>
      <c r="E126" s="67"/>
      <c r="F126" s="67"/>
      <c r="G126" s="67"/>
      <c r="H126" s="217"/>
      <c r="I126" s="217"/>
      <c r="J126" s="217"/>
      <c r="K126" s="217"/>
      <c r="L126" s="67"/>
      <c r="M126" s="67"/>
    </row>
    <row r="127" spans="1:13" ht="12.75">
      <c r="A127" s="217"/>
      <c r="B127" s="218"/>
      <c r="C127" s="217"/>
      <c r="D127" s="217"/>
      <c r="E127" s="67"/>
      <c r="F127" s="67"/>
      <c r="G127" s="67"/>
      <c r="H127" s="217"/>
      <c r="I127" s="217"/>
      <c r="J127" s="217"/>
      <c r="K127" s="217"/>
      <c r="L127" s="67"/>
      <c r="M127" s="67"/>
    </row>
    <row r="128" spans="1:13" ht="12.75">
      <c r="A128" s="217"/>
      <c r="B128" s="218"/>
      <c r="C128" s="217"/>
      <c r="D128" s="217"/>
      <c r="E128" s="67"/>
      <c r="F128" s="67"/>
      <c r="G128" s="67"/>
      <c r="H128" s="217"/>
      <c r="I128" s="217"/>
      <c r="J128" s="217"/>
      <c r="K128" s="217"/>
      <c r="L128" s="67"/>
      <c r="M128" s="67"/>
    </row>
    <row r="129" spans="1:13" ht="12.75">
      <c r="A129" s="217"/>
      <c r="B129" s="218"/>
      <c r="C129" s="217"/>
      <c r="D129" s="217"/>
      <c r="E129" s="67"/>
      <c r="F129" s="67"/>
      <c r="G129" s="67"/>
      <c r="H129" s="217"/>
      <c r="I129" s="217"/>
      <c r="J129" s="217"/>
      <c r="K129" s="217"/>
      <c r="L129" s="67"/>
      <c r="M129" s="67"/>
    </row>
    <row r="130" spans="1:13" ht="12.75">
      <c r="A130" s="217"/>
      <c r="B130" s="218"/>
      <c r="C130" s="217"/>
      <c r="D130" s="217"/>
      <c r="E130" s="67"/>
      <c r="F130" s="67"/>
      <c r="G130" s="67"/>
      <c r="H130" s="217"/>
      <c r="I130" s="217"/>
      <c r="J130" s="217"/>
      <c r="K130" s="217"/>
      <c r="L130" s="67"/>
      <c r="M130" s="67"/>
    </row>
    <row r="131" spans="1:13" ht="12.75">
      <c r="A131" s="217"/>
      <c r="B131" s="218"/>
      <c r="C131" s="217"/>
      <c r="D131" s="217"/>
      <c r="E131" s="67"/>
      <c r="F131" s="67"/>
      <c r="G131" s="67"/>
      <c r="H131" s="217"/>
      <c r="I131" s="217"/>
      <c r="J131" s="217"/>
      <c r="K131" s="217"/>
      <c r="L131" s="67"/>
      <c r="M131" s="67"/>
    </row>
    <row r="132" spans="1:13" ht="12.75">
      <c r="A132" s="217"/>
      <c r="B132" s="218"/>
      <c r="C132" s="217"/>
      <c r="D132" s="217"/>
      <c r="E132" s="67"/>
      <c r="F132" s="67"/>
      <c r="G132" s="67"/>
      <c r="H132" s="217"/>
      <c r="I132" s="217"/>
      <c r="J132" s="217"/>
      <c r="K132" s="217"/>
      <c r="L132" s="67"/>
      <c r="M132" s="67"/>
    </row>
    <row r="133" spans="1:13" ht="12.75">
      <c r="A133" s="217"/>
      <c r="B133" s="218"/>
      <c r="C133" s="217"/>
      <c r="D133" s="217"/>
      <c r="E133" s="67"/>
      <c r="F133" s="67"/>
      <c r="G133" s="67"/>
      <c r="H133" s="217"/>
      <c r="I133" s="217"/>
      <c r="J133" s="217"/>
      <c r="K133" s="217"/>
      <c r="L133" s="67"/>
      <c r="M133" s="67"/>
    </row>
    <row r="134" spans="1:13" ht="12.75">
      <c r="A134" s="217"/>
      <c r="B134" s="218"/>
      <c r="C134" s="217"/>
      <c r="D134" s="217"/>
      <c r="E134" s="67"/>
      <c r="F134" s="67"/>
      <c r="G134" s="67"/>
      <c r="H134" s="217"/>
      <c r="I134" s="217"/>
      <c r="J134" s="217"/>
      <c r="K134" s="217"/>
      <c r="L134" s="67"/>
      <c r="M134" s="67"/>
    </row>
    <row r="135" spans="1:13" ht="12.75">
      <c r="A135" s="217"/>
      <c r="B135" s="218"/>
      <c r="C135" s="217"/>
      <c r="D135" s="217"/>
      <c r="E135" s="67"/>
      <c r="F135" s="67"/>
      <c r="G135" s="67"/>
      <c r="H135" s="217"/>
      <c r="I135" s="217"/>
      <c r="J135" s="217"/>
      <c r="K135" s="217"/>
      <c r="L135" s="67"/>
      <c r="M135" s="67"/>
    </row>
    <row r="136" spans="1:13" ht="12.75">
      <c r="A136" s="217"/>
      <c r="B136" s="218"/>
      <c r="C136" s="217"/>
      <c r="D136" s="217"/>
      <c r="E136" s="67"/>
      <c r="F136" s="67"/>
      <c r="G136" s="67"/>
      <c r="H136" s="217"/>
      <c r="I136" s="217"/>
      <c r="J136" s="217"/>
      <c r="K136" s="217"/>
      <c r="L136" s="67"/>
      <c r="M136" s="67"/>
    </row>
    <row r="137" spans="1:13" ht="12.75">
      <c r="A137" s="217"/>
      <c r="B137" s="218"/>
      <c r="C137" s="217"/>
      <c r="D137" s="217"/>
      <c r="E137" s="67"/>
      <c r="F137" s="67"/>
      <c r="G137" s="67"/>
      <c r="H137" s="217"/>
      <c r="I137" s="217"/>
      <c r="J137" s="217"/>
      <c r="K137" s="217"/>
      <c r="L137" s="67"/>
      <c r="M137" s="67"/>
    </row>
    <row r="138" spans="1:13" ht="12.75">
      <c r="A138" s="217"/>
      <c r="B138" s="218"/>
      <c r="C138" s="217"/>
      <c r="D138" s="217"/>
      <c r="E138" s="67"/>
      <c r="F138" s="67"/>
      <c r="G138" s="67"/>
      <c r="H138" s="217"/>
      <c r="I138" s="217"/>
      <c r="J138" s="217"/>
      <c r="K138" s="217"/>
      <c r="L138" s="67"/>
      <c r="M138" s="67"/>
    </row>
    <row r="139" spans="1:13" ht="12.75">
      <c r="A139" s="217"/>
      <c r="B139" s="218"/>
      <c r="C139" s="217"/>
      <c r="D139" s="217"/>
      <c r="E139" s="67"/>
      <c r="F139" s="67"/>
      <c r="G139" s="67"/>
      <c r="H139" s="217"/>
      <c r="I139" s="217"/>
      <c r="J139" s="217"/>
      <c r="K139" s="217"/>
      <c r="L139" s="67"/>
      <c r="M139" s="67"/>
    </row>
    <row r="140" spans="1:13" ht="12.75">
      <c r="A140" s="217"/>
      <c r="B140" s="218"/>
      <c r="C140" s="217"/>
      <c r="D140" s="217"/>
      <c r="E140" s="67"/>
      <c r="F140" s="67"/>
      <c r="G140" s="67"/>
      <c r="H140" s="217"/>
      <c r="I140" s="217"/>
      <c r="J140" s="217"/>
      <c r="K140" s="217"/>
      <c r="L140" s="67"/>
      <c r="M140" s="67"/>
    </row>
    <row r="141" spans="1:13" ht="12.75">
      <c r="A141" s="217"/>
      <c r="B141" s="218"/>
      <c r="C141" s="217"/>
      <c r="D141" s="217"/>
      <c r="E141" s="67"/>
      <c r="F141" s="67"/>
      <c r="G141" s="67"/>
      <c r="H141" s="217"/>
      <c r="I141" s="217"/>
      <c r="J141" s="217"/>
      <c r="K141" s="217"/>
      <c r="L141" s="67"/>
      <c r="M141" s="67"/>
    </row>
    <row r="142" spans="1:13" ht="12.75">
      <c r="A142" s="217"/>
      <c r="B142" s="218"/>
      <c r="C142" s="217"/>
      <c r="D142" s="217"/>
      <c r="E142" s="67"/>
      <c r="F142" s="67"/>
      <c r="G142" s="67"/>
      <c r="H142" s="217"/>
      <c r="I142" s="217"/>
      <c r="J142" s="217"/>
      <c r="K142" s="217"/>
      <c r="L142" s="67"/>
      <c r="M142" s="67"/>
    </row>
    <row r="143" spans="1:13" ht="12.75">
      <c r="A143" s="217"/>
      <c r="B143" s="218"/>
      <c r="C143" s="217"/>
      <c r="D143" s="217"/>
      <c r="E143" s="67"/>
      <c r="F143" s="67"/>
      <c r="G143" s="67"/>
      <c r="H143" s="217"/>
      <c r="I143" s="217"/>
      <c r="J143" s="217"/>
      <c r="K143" s="217"/>
      <c r="L143" s="67"/>
      <c r="M143" s="67"/>
    </row>
    <row r="144" spans="1:13" ht="12.75">
      <c r="A144" s="217"/>
      <c r="B144" s="218"/>
      <c r="C144" s="217"/>
      <c r="D144" s="217"/>
      <c r="E144" s="67"/>
      <c r="F144" s="67"/>
      <c r="G144" s="67"/>
      <c r="H144" s="217"/>
      <c r="I144" s="217"/>
      <c r="J144" s="217"/>
      <c r="K144" s="217"/>
      <c r="L144" s="67"/>
      <c r="M144" s="67"/>
    </row>
    <row r="145" spans="1:13" ht="12.75">
      <c r="A145" s="217"/>
      <c r="B145" s="218"/>
      <c r="C145" s="217"/>
      <c r="D145" s="217"/>
      <c r="E145" s="67"/>
      <c r="F145" s="67"/>
      <c r="G145" s="67"/>
      <c r="H145" s="217"/>
      <c r="I145" s="217"/>
      <c r="J145" s="217"/>
      <c r="K145" s="217"/>
      <c r="L145" s="67"/>
      <c r="M145" s="67"/>
    </row>
    <row r="146" spans="1:13" ht="12.75">
      <c r="A146" s="217"/>
      <c r="B146" s="218"/>
      <c r="C146" s="217"/>
      <c r="D146" s="217"/>
      <c r="E146" s="67"/>
      <c r="F146" s="67"/>
      <c r="G146" s="67"/>
      <c r="H146" s="217"/>
      <c r="I146" s="217"/>
      <c r="J146" s="217"/>
      <c r="K146" s="217"/>
      <c r="L146" s="67"/>
      <c r="M146" s="67"/>
    </row>
    <row r="147" spans="1:13" ht="12.75">
      <c r="A147" s="217"/>
      <c r="B147" s="218"/>
      <c r="C147" s="217"/>
      <c r="D147" s="217"/>
      <c r="E147" s="67"/>
      <c r="F147" s="67"/>
      <c r="G147" s="67"/>
      <c r="H147" s="217"/>
      <c r="I147" s="217"/>
      <c r="J147" s="217"/>
      <c r="K147" s="217"/>
      <c r="L147" s="67"/>
      <c r="M147" s="67"/>
    </row>
    <row r="148" spans="1:13" ht="12.75">
      <c r="A148" s="217"/>
      <c r="B148" s="218"/>
      <c r="C148" s="217"/>
      <c r="D148" s="217"/>
      <c r="E148" s="67"/>
      <c r="F148" s="67"/>
      <c r="G148" s="67"/>
      <c r="H148" s="217"/>
      <c r="I148" s="217"/>
      <c r="J148" s="217"/>
      <c r="K148" s="217"/>
      <c r="L148" s="67"/>
      <c r="M148" s="67"/>
    </row>
    <row r="149" spans="1:13" ht="12.75">
      <c r="A149" s="217"/>
      <c r="B149" s="218"/>
      <c r="C149" s="217"/>
      <c r="D149" s="217"/>
      <c r="E149" s="67"/>
      <c r="F149" s="67"/>
      <c r="G149" s="67"/>
      <c r="H149" s="217"/>
      <c r="I149" s="217"/>
      <c r="J149" s="217"/>
      <c r="K149" s="217"/>
      <c r="L149" s="67"/>
      <c r="M149" s="67"/>
    </row>
    <row r="150" spans="1:13" ht="12.75">
      <c r="A150" s="217"/>
      <c r="B150" s="218"/>
      <c r="C150" s="217"/>
      <c r="D150" s="217"/>
      <c r="E150" s="67"/>
      <c r="F150" s="67"/>
      <c r="G150" s="67"/>
      <c r="H150" s="217"/>
      <c r="I150" s="217"/>
      <c r="J150" s="217"/>
      <c r="K150" s="217"/>
      <c r="L150" s="67"/>
      <c r="M150" s="67"/>
    </row>
    <row r="151" spans="1:13" ht="12.75">
      <c r="A151" s="217"/>
      <c r="B151" s="218"/>
      <c r="C151" s="217"/>
      <c r="D151" s="217"/>
      <c r="E151" s="67"/>
      <c r="F151" s="67"/>
      <c r="G151" s="67"/>
      <c r="H151" s="217"/>
      <c r="I151" s="217"/>
      <c r="J151" s="217"/>
      <c r="K151" s="217"/>
      <c r="L151" s="67"/>
      <c r="M151" s="67"/>
    </row>
    <row r="152" spans="1:13" ht="12.75">
      <c r="A152" s="217"/>
      <c r="B152" s="218"/>
      <c r="C152" s="217"/>
      <c r="D152" s="217"/>
      <c r="E152" s="67"/>
      <c r="F152" s="67"/>
      <c r="G152" s="67"/>
      <c r="H152" s="217"/>
      <c r="I152" s="217"/>
      <c r="J152" s="217"/>
      <c r="K152" s="217"/>
      <c r="L152" s="67"/>
      <c r="M152" s="67"/>
    </row>
    <row r="153" spans="1:13" ht="12.75">
      <c r="A153" s="217"/>
      <c r="B153" s="218"/>
      <c r="C153" s="217"/>
      <c r="D153" s="217"/>
      <c r="E153" s="67"/>
      <c r="F153" s="67"/>
      <c r="G153" s="67"/>
      <c r="H153" s="217"/>
      <c r="I153" s="217"/>
      <c r="J153" s="217"/>
      <c r="K153" s="217"/>
      <c r="L153" s="67"/>
      <c r="M153" s="67"/>
    </row>
    <row r="154" spans="1:13" ht="12.75">
      <c r="A154" s="217"/>
      <c r="B154" s="218"/>
      <c r="C154" s="217"/>
      <c r="D154" s="217"/>
      <c r="E154" s="67"/>
      <c r="F154" s="67"/>
      <c r="G154" s="67"/>
      <c r="H154" s="217"/>
      <c r="I154" s="217"/>
      <c r="J154" s="217"/>
      <c r="K154" s="217"/>
      <c r="L154" s="67"/>
      <c r="M154" s="67"/>
    </row>
    <row r="155" spans="1:13" ht="12.75">
      <c r="A155" s="217"/>
      <c r="B155" s="218"/>
      <c r="C155" s="217"/>
      <c r="D155" s="217"/>
      <c r="E155" s="67"/>
      <c r="F155" s="67"/>
      <c r="G155" s="67"/>
      <c r="H155" s="217"/>
      <c r="I155" s="217"/>
      <c r="J155" s="217"/>
      <c r="K155" s="217"/>
      <c r="L155" s="67"/>
      <c r="M155" s="67"/>
    </row>
    <row r="156" spans="1:13" ht="12.75">
      <c r="A156" s="217"/>
      <c r="B156" s="218"/>
      <c r="C156" s="217"/>
      <c r="D156" s="217"/>
      <c r="E156" s="67"/>
      <c r="F156" s="67"/>
      <c r="G156" s="67"/>
      <c r="H156" s="217"/>
      <c r="I156" s="217"/>
      <c r="J156" s="217"/>
      <c r="K156" s="217"/>
      <c r="L156" s="67"/>
      <c r="M156" s="67"/>
    </row>
    <row r="157" spans="1:13" ht="12.75">
      <c r="A157" s="217"/>
      <c r="B157" s="218"/>
      <c r="C157" s="217"/>
      <c r="D157" s="217"/>
      <c r="E157" s="67"/>
      <c r="F157" s="67"/>
      <c r="G157" s="67"/>
      <c r="H157" s="217"/>
      <c r="I157" s="217"/>
      <c r="J157" s="217"/>
      <c r="K157" s="217"/>
      <c r="L157" s="67"/>
      <c r="M157" s="67"/>
    </row>
    <row r="158" spans="1:13" ht="12.75">
      <c r="A158" s="217"/>
      <c r="B158" s="218"/>
      <c r="C158" s="217"/>
      <c r="D158" s="217"/>
      <c r="E158" s="67"/>
      <c r="F158" s="67"/>
      <c r="G158" s="67"/>
      <c r="H158" s="217"/>
      <c r="I158" s="217"/>
      <c r="J158" s="217"/>
      <c r="K158" s="217"/>
      <c r="L158" s="67"/>
      <c r="M158" s="67"/>
    </row>
    <row r="159" spans="1:13" ht="12.75">
      <c r="A159" s="217"/>
      <c r="B159" s="218"/>
      <c r="C159" s="217"/>
      <c r="D159" s="217"/>
      <c r="E159" s="67"/>
      <c r="F159" s="67"/>
      <c r="G159" s="67"/>
      <c r="H159" s="217"/>
      <c r="I159" s="217"/>
      <c r="J159" s="217"/>
      <c r="K159" s="217"/>
      <c r="L159" s="67"/>
      <c r="M159" s="67"/>
    </row>
    <row r="160" spans="1:13" ht="12.75">
      <c r="A160" s="217"/>
      <c r="B160" s="218"/>
      <c r="C160" s="217"/>
      <c r="D160" s="217"/>
      <c r="E160" s="67"/>
      <c r="F160" s="67"/>
      <c r="G160" s="67"/>
      <c r="H160" s="217"/>
      <c r="I160" s="217"/>
      <c r="J160" s="217"/>
      <c r="K160" s="217"/>
      <c r="L160" s="67"/>
      <c r="M160" s="67"/>
    </row>
    <row r="161" spans="1:13" ht="12.75">
      <c r="A161" s="217"/>
      <c r="B161" s="218"/>
      <c r="C161" s="217"/>
      <c r="D161" s="217"/>
      <c r="E161" s="67"/>
      <c r="F161" s="67"/>
      <c r="G161" s="67"/>
      <c r="H161" s="217"/>
      <c r="I161" s="217"/>
      <c r="J161" s="217"/>
      <c r="K161" s="217"/>
      <c r="L161" s="67"/>
      <c r="M161" s="67"/>
    </row>
    <row r="162" spans="1:13" ht="12.75">
      <c r="A162" s="217"/>
      <c r="B162" s="218"/>
      <c r="C162" s="217"/>
      <c r="D162" s="217"/>
      <c r="E162" s="67"/>
      <c r="F162" s="67"/>
      <c r="G162" s="67"/>
      <c r="H162" s="217"/>
      <c r="I162" s="217"/>
      <c r="J162" s="217"/>
      <c r="K162" s="217"/>
      <c r="L162" s="67"/>
      <c r="M162" s="67"/>
    </row>
    <row r="163" spans="1:13" ht="12.75">
      <c r="A163" s="217"/>
      <c r="B163" s="218"/>
      <c r="C163" s="217"/>
      <c r="D163" s="217"/>
      <c r="E163" s="67"/>
      <c r="F163" s="67"/>
      <c r="G163" s="67"/>
      <c r="H163" s="217"/>
      <c r="I163" s="217"/>
      <c r="J163" s="217"/>
      <c r="K163" s="217"/>
      <c r="L163" s="67"/>
      <c r="M163" s="67"/>
    </row>
    <row r="164" spans="1:13" ht="12.75">
      <c r="A164" s="217"/>
      <c r="B164" s="218"/>
      <c r="C164" s="217"/>
      <c r="D164" s="217"/>
      <c r="E164" s="67"/>
      <c r="F164" s="67"/>
      <c r="G164" s="67"/>
      <c r="H164" s="217"/>
      <c r="I164" s="217"/>
      <c r="J164" s="217"/>
      <c r="K164" s="217"/>
      <c r="L164" s="67"/>
      <c r="M164" s="67"/>
    </row>
    <row r="165" spans="1:13" ht="12.75">
      <c r="A165" s="217"/>
      <c r="B165" s="218"/>
      <c r="C165" s="217"/>
      <c r="D165" s="217"/>
      <c r="E165" s="67"/>
      <c r="F165" s="67"/>
      <c r="G165" s="67"/>
      <c r="H165" s="217"/>
      <c r="I165" s="217"/>
      <c r="J165" s="217"/>
      <c r="K165" s="217"/>
      <c r="L165" s="67"/>
      <c r="M165" s="67"/>
    </row>
    <row r="166" spans="1:13" ht="12.75">
      <c r="A166" s="217"/>
      <c r="B166" s="218"/>
      <c r="C166" s="217"/>
      <c r="D166" s="217"/>
      <c r="E166" s="67"/>
      <c r="F166" s="67"/>
      <c r="G166" s="67"/>
      <c r="H166" s="217"/>
      <c r="I166" s="217"/>
      <c r="J166" s="217"/>
      <c r="K166" s="217"/>
      <c r="L166" s="67"/>
      <c r="M166" s="67"/>
    </row>
    <row r="167" spans="1:13" ht="12.75">
      <c r="A167" s="217"/>
      <c r="B167" s="218"/>
      <c r="C167" s="217"/>
      <c r="D167" s="217"/>
      <c r="E167" s="67"/>
      <c r="F167" s="67"/>
      <c r="G167" s="67"/>
      <c r="H167" s="217"/>
      <c r="I167" s="217"/>
      <c r="J167" s="217"/>
      <c r="K167" s="217"/>
      <c r="L167" s="67"/>
      <c r="M167" s="67"/>
    </row>
    <row r="168" spans="1:13" ht="12.75">
      <c r="A168" s="217"/>
      <c r="B168" s="218"/>
      <c r="C168" s="217"/>
      <c r="D168" s="217"/>
      <c r="E168" s="67"/>
      <c r="F168" s="67"/>
      <c r="G168" s="67"/>
      <c r="H168" s="217"/>
      <c r="I168" s="217"/>
      <c r="J168" s="217"/>
      <c r="K168" s="217"/>
      <c r="L168" s="67"/>
      <c r="M168" s="67"/>
    </row>
    <row r="169" spans="1:13" ht="12.75">
      <c r="A169" s="217"/>
      <c r="B169" s="218"/>
      <c r="C169" s="217"/>
      <c r="D169" s="217"/>
      <c r="E169" s="67"/>
      <c r="F169" s="67"/>
      <c r="G169" s="67"/>
      <c r="H169" s="217"/>
      <c r="I169" s="217"/>
      <c r="J169" s="217"/>
      <c r="K169" s="217"/>
      <c r="L169" s="67"/>
      <c r="M169" s="67"/>
    </row>
    <row r="170" spans="1:13" ht="12.75">
      <c r="A170" s="217"/>
      <c r="B170" s="218"/>
      <c r="C170" s="217"/>
      <c r="D170" s="217"/>
      <c r="E170" s="67"/>
      <c r="F170" s="67"/>
      <c r="G170" s="67"/>
      <c r="H170" s="217"/>
      <c r="I170" s="217"/>
      <c r="J170" s="217"/>
      <c r="K170" s="217"/>
      <c r="L170" s="67"/>
      <c r="M170" s="67"/>
    </row>
    <row r="171" spans="1:13" ht="12.75">
      <c r="A171" s="217"/>
      <c r="B171" s="218"/>
      <c r="C171" s="217"/>
      <c r="D171" s="217"/>
      <c r="E171" s="67"/>
      <c r="F171" s="67"/>
      <c r="G171" s="67"/>
      <c r="H171" s="217"/>
      <c r="I171" s="217"/>
      <c r="J171" s="217"/>
      <c r="K171" s="217"/>
      <c r="L171" s="67"/>
      <c r="M171" s="67"/>
    </row>
    <row r="172" spans="1:13" ht="12.75">
      <c r="A172" s="217"/>
      <c r="B172" s="218"/>
      <c r="C172" s="217"/>
      <c r="D172" s="217"/>
      <c r="E172" s="67"/>
      <c r="F172" s="67"/>
      <c r="G172" s="67"/>
      <c r="H172" s="217"/>
      <c r="I172" s="217"/>
      <c r="J172" s="217"/>
      <c r="K172" s="217"/>
      <c r="L172" s="67"/>
      <c r="M172" s="67"/>
    </row>
    <row r="173" spans="1:13" ht="12.75">
      <c r="A173" s="217"/>
      <c r="B173" s="218"/>
      <c r="C173" s="217"/>
      <c r="D173" s="217"/>
      <c r="E173" s="67"/>
      <c r="F173" s="67"/>
      <c r="G173" s="67"/>
      <c r="H173" s="217"/>
      <c r="I173" s="217"/>
      <c r="J173" s="217"/>
      <c r="K173" s="217"/>
      <c r="L173" s="67"/>
      <c r="M173" s="67"/>
    </row>
    <row r="174" spans="1:13" ht="12.75">
      <c r="A174" s="217"/>
      <c r="B174" s="218"/>
      <c r="C174" s="217"/>
      <c r="D174" s="217"/>
      <c r="E174" s="67"/>
      <c r="F174" s="67"/>
      <c r="G174" s="67"/>
      <c r="H174" s="217"/>
      <c r="I174" s="217"/>
      <c r="J174" s="217"/>
      <c r="K174" s="217"/>
      <c r="L174" s="67"/>
      <c r="M174" s="67"/>
    </row>
    <row r="175" spans="1:13" ht="12.75">
      <c r="A175" s="217"/>
      <c r="B175" s="218"/>
      <c r="C175" s="217"/>
      <c r="D175" s="217"/>
      <c r="E175" s="67"/>
      <c r="F175" s="67"/>
      <c r="G175" s="67"/>
      <c r="H175" s="217"/>
      <c r="I175" s="217"/>
      <c r="J175" s="217"/>
      <c r="K175" s="217"/>
      <c r="L175" s="67"/>
      <c r="M175" s="67"/>
    </row>
    <row r="176" spans="1:13" ht="12.75">
      <c r="A176" s="217"/>
      <c r="B176" s="218"/>
      <c r="C176" s="217"/>
      <c r="D176" s="217"/>
      <c r="E176" s="67"/>
      <c r="F176" s="67"/>
      <c r="G176" s="67"/>
      <c r="H176" s="217"/>
      <c r="I176" s="217"/>
      <c r="J176" s="217"/>
      <c r="K176" s="217"/>
      <c r="L176" s="67"/>
      <c r="M176" s="67"/>
    </row>
    <row r="177" spans="1:13" ht="12.75">
      <c r="A177" s="217"/>
      <c r="B177" s="218"/>
      <c r="C177" s="217"/>
      <c r="D177" s="217"/>
      <c r="E177" s="67"/>
      <c r="F177" s="67"/>
      <c r="G177" s="67"/>
      <c r="H177" s="217"/>
      <c r="I177" s="217"/>
      <c r="J177" s="217"/>
      <c r="K177" s="217"/>
      <c r="L177" s="67"/>
      <c r="M177" s="67"/>
    </row>
    <row r="178" spans="1:13" ht="12.75">
      <c r="A178" s="217"/>
      <c r="B178" s="218"/>
      <c r="C178" s="217"/>
      <c r="D178" s="217"/>
      <c r="E178" s="67"/>
      <c r="F178" s="67"/>
      <c r="G178" s="67"/>
      <c r="H178" s="217"/>
      <c r="I178" s="217"/>
      <c r="J178" s="217"/>
      <c r="K178" s="217"/>
      <c r="L178" s="67"/>
      <c r="M178" s="67"/>
    </row>
    <row r="179" spans="1:13" ht="12.75">
      <c r="A179" s="217"/>
      <c r="B179" s="218"/>
      <c r="C179" s="217"/>
      <c r="D179" s="217"/>
      <c r="E179" s="67"/>
      <c r="F179" s="67"/>
      <c r="G179" s="67"/>
      <c r="H179" s="217"/>
      <c r="I179" s="217"/>
      <c r="J179" s="217"/>
      <c r="K179" s="217"/>
      <c r="L179" s="67"/>
      <c r="M179" s="67"/>
    </row>
    <row r="180" spans="1:13" ht="12.75">
      <c r="A180" s="217"/>
      <c r="B180" s="218"/>
      <c r="C180" s="217"/>
      <c r="D180" s="217"/>
      <c r="E180" s="67"/>
      <c r="F180" s="67"/>
      <c r="G180" s="67"/>
      <c r="H180" s="217"/>
      <c r="I180" s="217"/>
      <c r="J180" s="217"/>
      <c r="K180" s="217"/>
      <c r="L180" s="67"/>
      <c r="M180" s="67"/>
    </row>
    <row r="181" spans="1:13" ht="12.75">
      <c r="A181" s="217"/>
      <c r="B181" s="218"/>
      <c r="C181" s="217"/>
      <c r="D181" s="217"/>
      <c r="E181" s="67"/>
      <c r="F181" s="67"/>
      <c r="G181" s="67"/>
      <c r="H181" s="217"/>
      <c r="I181" s="217"/>
      <c r="J181" s="217"/>
      <c r="K181" s="217"/>
      <c r="L181" s="67"/>
      <c r="M181" s="67"/>
    </row>
    <row r="182" spans="1:13" ht="12.75">
      <c r="A182" s="217"/>
      <c r="B182" s="218"/>
      <c r="C182" s="217"/>
      <c r="D182" s="217"/>
      <c r="E182" s="67"/>
      <c r="F182" s="67"/>
      <c r="G182" s="67"/>
      <c r="H182" s="217"/>
      <c r="I182" s="217"/>
      <c r="J182" s="217"/>
      <c r="K182" s="217"/>
      <c r="L182" s="67"/>
      <c r="M182" s="67"/>
    </row>
    <row r="183" spans="1:13" ht="12.75">
      <c r="A183" s="217"/>
      <c r="B183" s="218"/>
      <c r="C183" s="217"/>
      <c r="D183" s="217"/>
      <c r="E183" s="67"/>
      <c r="F183" s="67"/>
      <c r="G183" s="67"/>
      <c r="H183" s="217"/>
      <c r="I183" s="217"/>
      <c r="J183" s="217"/>
      <c r="K183" s="217"/>
      <c r="L183" s="67"/>
      <c r="M183" s="67"/>
    </row>
    <row r="184" spans="1:13" ht="12.75">
      <c r="A184" s="217"/>
      <c r="B184" s="218"/>
      <c r="C184" s="217"/>
      <c r="D184" s="217"/>
      <c r="E184" s="67"/>
      <c r="F184" s="67"/>
      <c r="G184" s="67"/>
      <c r="H184" s="217"/>
      <c r="I184" s="217"/>
      <c r="J184" s="217"/>
      <c r="K184" s="217"/>
      <c r="L184" s="67"/>
      <c r="M184" s="67"/>
    </row>
    <row r="185" spans="1:13" ht="12.75">
      <c r="A185" s="217"/>
      <c r="B185" s="218"/>
      <c r="C185" s="217"/>
      <c r="D185" s="217"/>
      <c r="E185" s="67"/>
      <c r="F185" s="67"/>
      <c r="G185" s="67"/>
      <c r="H185" s="217"/>
      <c r="I185" s="217"/>
      <c r="J185" s="217"/>
      <c r="K185" s="217"/>
      <c r="L185" s="67"/>
      <c r="M185" s="67"/>
    </row>
    <row r="186" spans="1:13" ht="12.75">
      <c r="A186" s="217"/>
      <c r="B186" s="218"/>
      <c r="C186" s="217"/>
      <c r="D186" s="217"/>
      <c r="E186" s="67"/>
      <c r="F186" s="67"/>
      <c r="G186" s="67"/>
      <c r="H186" s="217"/>
      <c r="I186" s="217"/>
      <c r="J186" s="217"/>
      <c r="K186" s="217"/>
      <c r="L186" s="67"/>
      <c r="M186" s="67"/>
    </row>
    <row r="187" spans="1:13" ht="12.75">
      <c r="A187" s="217"/>
      <c r="B187" s="218"/>
      <c r="C187" s="217"/>
      <c r="D187" s="217"/>
      <c r="E187" s="67"/>
      <c r="F187" s="67"/>
      <c r="G187" s="67"/>
      <c r="H187" s="217"/>
      <c r="I187" s="217"/>
      <c r="J187" s="217"/>
      <c r="K187" s="217"/>
      <c r="L187" s="67"/>
      <c r="M187" s="67"/>
    </row>
    <row r="188" spans="1:13" ht="12.75">
      <c r="A188" s="217"/>
      <c r="B188" s="218"/>
      <c r="C188" s="217"/>
      <c r="D188" s="217"/>
      <c r="E188" s="67"/>
      <c r="F188" s="67"/>
      <c r="G188" s="67"/>
      <c r="H188" s="217"/>
      <c r="I188" s="217"/>
      <c r="J188" s="217"/>
      <c r="K188" s="217"/>
      <c r="L188" s="67"/>
      <c r="M188" s="67"/>
    </row>
    <row r="189" spans="1:13" ht="12.75">
      <c r="A189" s="217"/>
      <c r="B189" s="218"/>
      <c r="C189" s="217"/>
      <c r="D189" s="217"/>
      <c r="E189" s="67"/>
      <c r="F189" s="67"/>
      <c r="G189" s="67"/>
      <c r="H189" s="217"/>
      <c r="I189" s="217"/>
      <c r="J189" s="217"/>
      <c r="K189" s="217"/>
      <c r="L189" s="67"/>
      <c r="M189" s="67"/>
    </row>
    <row r="190" spans="1:13" ht="12.75">
      <c r="A190" s="217"/>
      <c r="B190" s="218"/>
      <c r="C190" s="217"/>
      <c r="D190" s="217"/>
      <c r="E190" s="67"/>
      <c r="F190" s="67"/>
      <c r="G190" s="67"/>
      <c r="H190" s="217"/>
      <c r="I190" s="217"/>
      <c r="J190" s="217"/>
      <c r="K190" s="217"/>
      <c r="L190" s="67"/>
      <c r="M190" s="67"/>
    </row>
    <row r="191" spans="1:13" ht="12.75">
      <c r="A191" s="217"/>
      <c r="B191" s="218"/>
      <c r="C191" s="217"/>
      <c r="D191" s="217"/>
      <c r="E191" s="67"/>
      <c r="F191" s="67"/>
      <c r="G191" s="67"/>
      <c r="H191" s="217"/>
      <c r="I191" s="217"/>
      <c r="J191" s="217"/>
      <c r="K191" s="217"/>
      <c r="L191" s="67"/>
      <c r="M191" s="67"/>
    </row>
    <row r="192" spans="1:13" ht="12.75">
      <c r="A192" s="217"/>
      <c r="B192" s="218"/>
      <c r="C192" s="217"/>
      <c r="D192" s="217"/>
      <c r="E192" s="67"/>
      <c r="F192" s="67"/>
      <c r="G192" s="67"/>
      <c r="H192" s="217"/>
      <c r="I192" s="217"/>
      <c r="J192" s="217"/>
      <c r="K192" s="217"/>
      <c r="L192" s="67"/>
      <c r="M192" s="67"/>
    </row>
    <row r="193" spans="1:13" ht="12.75">
      <c r="A193" s="217"/>
      <c r="B193" s="218"/>
      <c r="C193" s="217"/>
      <c r="D193" s="217"/>
      <c r="E193" s="67"/>
      <c r="F193" s="67"/>
      <c r="G193" s="67"/>
      <c r="H193" s="217"/>
      <c r="I193" s="217"/>
      <c r="J193" s="217"/>
      <c r="K193" s="217"/>
      <c r="L193" s="67"/>
      <c r="M193" s="67"/>
    </row>
    <row r="194" spans="1:13" ht="12.75">
      <c r="A194" s="217"/>
      <c r="B194" s="218"/>
      <c r="C194" s="217"/>
      <c r="D194" s="217"/>
      <c r="E194" s="67"/>
      <c r="F194" s="67"/>
      <c r="G194" s="67"/>
      <c r="H194" s="217"/>
      <c r="I194" s="217"/>
      <c r="J194" s="217"/>
      <c r="K194" s="217"/>
      <c r="L194" s="67"/>
      <c r="M194" s="67"/>
    </row>
    <row r="195" spans="1:13" ht="12.75">
      <c r="A195" s="217"/>
      <c r="B195" s="218"/>
      <c r="C195" s="217"/>
      <c r="D195" s="217"/>
      <c r="E195" s="67"/>
      <c r="F195" s="67"/>
      <c r="G195" s="67"/>
      <c r="H195" s="217"/>
      <c r="I195" s="217"/>
      <c r="J195" s="217"/>
      <c r="K195" s="217"/>
      <c r="L195" s="67"/>
      <c r="M195" s="67"/>
    </row>
    <row r="196" spans="1:13" ht="12.75">
      <c r="A196" s="217"/>
      <c r="B196" s="218"/>
      <c r="C196" s="217"/>
      <c r="D196" s="217"/>
      <c r="E196" s="67"/>
      <c r="F196" s="67"/>
      <c r="G196" s="67"/>
      <c r="H196" s="217"/>
      <c r="I196" s="217"/>
      <c r="J196" s="217"/>
      <c r="K196" s="217"/>
      <c r="L196" s="67"/>
      <c r="M196" s="67"/>
    </row>
    <row r="197" spans="1:13" ht="12.75">
      <c r="A197" s="217"/>
      <c r="B197" s="218"/>
      <c r="C197" s="217"/>
      <c r="D197" s="217"/>
      <c r="E197" s="67"/>
      <c r="F197" s="67"/>
      <c r="G197" s="67"/>
      <c r="H197" s="217"/>
      <c r="I197" s="217"/>
      <c r="J197" s="217"/>
      <c r="K197" s="217"/>
      <c r="L197" s="67"/>
      <c r="M197" s="67"/>
    </row>
    <row r="198" spans="1:13" ht="12.75">
      <c r="A198" s="217"/>
      <c r="B198" s="218"/>
      <c r="C198" s="217"/>
      <c r="D198" s="217"/>
      <c r="E198" s="67"/>
      <c r="F198" s="67"/>
      <c r="G198" s="67"/>
      <c r="H198" s="217"/>
      <c r="I198" s="217"/>
      <c r="J198" s="217"/>
      <c r="K198" s="217"/>
      <c r="L198" s="67"/>
      <c r="M198" s="67"/>
    </row>
    <row r="199" spans="1:13" ht="12.75">
      <c r="A199" s="217"/>
      <c r="B199" s="218"/>
      <c r="C199" s="217"/>
      <c r="D199" s="217"/>
      <c r="E199" s="67"/>
      <c r="F199" s="67"/>
      <c r="G199" s="67"/>
      <c r="H199" s="217"/>
      <c r="I199" s="217"/>
      <c r="J199" s="217"/>
      <c r="K199" s="217"/>
      <c r="L199" s="67"/>
      <c r="M199" s="67"/>
    </row>
    <row r="200" spans="1:13" ht="12.75">
      <c r="A200" s="217"/>
      <c r="B200" s="218"/>
      <c r="C200" s="217"/>
      <c r="D200" s="217"/>
      <c r="E200" s="67"/>
      <c r="F200" s="67"/>
      <c r="G200" s="67"/>
      <c r="H200" s="217"/>
      <c r="I200" s="217"/>
      <c r="J200" s="217"/>
      <c r="K200" s="217"/>
      <c r="L200" s="67"/>
      <c r="M200" s="67"/>
    </row>
    <row r="201" spans="1:13" ht="12.75">
      <c r="A201" s="217"/>
      <c r="B201" s="218"/>
      <c r="C201" s="217"/>
      <c r="D201" s="217"/>
      <c r="E201" s="67"/>
      <c r="F201" s="67"/>
      <c r="G201" s="67"/>
      <c r="H201" s="217"/>
      <c r="I201" s="217"/>
      <c r="J201" s="217"/>
      <c r="K201" s="217"/>
      <c r="L201" s="67"/>
      <c r="M201" s="67"/>
    </row>
    <row r="202" spans="1:13" ht="12.75">
      <c r="A202" s="217"/>
      <c r="B202" s="218"/>
      <c r="C202" s="217"/>
      <c r="D202" s="217"/>
      <c r="E202" s="67"/>
      <c r="F202" s="67"/>
      <c r="G202" s="67"/>
      <c r="H202" s="217"/>
      <c r="I202" s="217"/>
      <c r="J202" s="217"/>
      <c r="K202" s="217"/>
      <c r="L202" s="67"/>
      <c r="M202" s="67"/>
    </row>
    <row r="203" spans="1:13" ht="12.75">
      <c r="A203" s="217"/>
      <c r="B203" s="218"/>
      <c r="C203" s="217"/>
      <c r="D203" s="217"/>
      <c r="E203" s="67"/>
      <c r="F203" s="67"/>
      <c r="G203" s="67"/>
      <c r="H203" s="217"/>
      <c r="I203" s="217"/>
      <c r="J203" s="217"/>
      <c r="K203" s="217"/>
      <c r="L203" s="67"/>
      <c r="M203" s="67"/>
    </row>
    <row r="204" spans="1:13" ht="12.75">
      <c r="A204" s="217"/>
      <c r="B204" s="218"/>
      <c r="C204" s="217"/>
      <c r="D204" s="217"/>
      <c r="E204" s="67"/>
      <c r="F204" s="67"/>
      <c r="G204" s="67"/>
      <c r="H204" s="217"/>
      <c r="I204" s="217"/>
      <c r="J204" s="217"/>
      <c r="K204" s="217"/>
      <c r="L204" s="67"/>
      <c r="M204" s="67"/>
    </row>
    <row r="205" spans="1:13" ht="12.75">
      <c r="A205" s="217"/>
      <c r="B205" s="218"/>
      <c r="C205" s="217"/>
      <c r="D205" s="217"/>
      <c r="E205" s="67"/>
      <c r="F205" s="67"/>
      <c r="G205" s="67"/>
      <c r="H205" s="217"/>
      <c r="I205" s="217"/>
      <c r="J205" s="217"/>
      <c r="K205" s="217"/>
      <c r="L205" s="67"/>
      <c r="M205" s="67"/>
    </row>
    <row r="206" spans="1:13" ht="12.75">
      <c r="A206" s="217"/>
      <c r="B206" s="218"/>
      <c r="C206" s="217"/>
      <c r="D206" s="217"/>
      <c r="E206" s="67"/>
      <c r="F206" s="67"/>
      <c r="G206" s="67"/>
      <c r="H206" s="217"/>
      <c r="I206" s="217"/>
      <c r="J206" s="217"/>
      <c r="K206" s="217"/>
      <c r="L206" s="67"/>
      <c r="M206" s="67"/>
    </row>
    <row r="207" spans="1:13" ht="12.75">
      <c r="A207" s="217"/>
      <c r="B207" s="218"/>
      <c r="C207" s="217"/>
      <c r="D207" s="217"/>
      <c r="E207" s="67"/>
      <c r="F207" s="67"/>
      <c r="G207" s="67"/>
      <c r="H207" s="217"/>
      <c r="I207" s="217"/>
      <c r="J207" s="217"/>
      <c r="K207" s="217"/>
      <c r="L207" s="67"/>
      <c r="M207" s="67"/>
    </row>
    <row r="208" spans="1:13" ht="12.75">
      <c r="A208" s="217"/>
      <c r="B208" s="218"/>
      <c r="C208" s="217"/>
      <c r="D208" s="217"/>
      <c r="E208" s="67"/>
      <c r="F208" s="67"/>
      <c r="G208" s="67"/>
      <c r="H208" s="217"/>
      <c r="I208" s="217"/>
      <c r="J208" s="217"/>
      <c r="K208" s="217"/>
      <c r="L208" s="67"/>
      <c r="M208" s="67"/>
    </row>
    <row r="209" spans="1:13" ht="12.75">
      <c r="A209" s="217"/>
      <c r="B209" s="218"/>
      <c r="C209" s="217"/>
      <c r="D209" s="217"/>
      <c r="E209" s="67"/>
      <c r="F209" s="67"/>
      <c r="G209" s="67"/>
      <c r="H209" s="217"/>
      <c r="I209" s="217"/>
      <c r="J209" s="217"/>
      <c r="K209" s="217"/>
      <c r="L209" s="67"/>
      <c r="M209" s="67"/>
    </row>
    <row r="210" spans="1:13" ht="12.75">
      <c r="A210" s="217"/>
      <c r="B210" s="218"/>
      <c r="C210" s="217"/>
      <c r="D210" s="217"/>
      <c r="E210" s="67"/>
      <c r="F210" s="67"/>
      <c r="G210" s="67"/>
      <c r="H210" s="217"/>
      <c r="I210" s="217"/>
      <c r="J210" s="217"/>
      <c r="K210" s="217"/>
      <c r="L210" s="67"/>
      <c r="M210" s="67"/>
    </row>
    <row r="211" spans="1:13" ht="12.75">
      <c r="A211" s="217"/>
      <c r="B211" s="218"/>
      <c r="C211" s="217"/>
      <c r="D211" s="217"/>
      <c r="E211" s="67"/>
      <c r="F211" s="67"/>
      <c r="G211" s="67"/>
      <c r="H211" s="217"/>
      <c r="I211" s="217"/>
      <c r="J211" s="217"/>
      <c r="K211" s="217"/>
      <c r="L211" s="67"/>
      <c r="M211" s="67"/>
    </row>
    <row r="212" spans="1:13" ht="12.75">
      <c r="A212" s="217"/>
      <c r="B212" s="218"/>
      <c r="C212" s="217"/>
      <c r="D212" s="217"/>
      <c r="E212" s="67"/>
      <c r="F212" s="67"/>
      <c r="G212" s="67"/>
      <c r="H212" s="217"/>
      <c r="I212" s="217"/>
      <c r="J212" s="217"/>
      <c r="K212" s="217"/>
      <c r="L212" s="67"/>
      <c r="M212" s="67"/>
    </row>
    <row r="213" spans="1:13" ht="12.75">
      <c r="A213" s="217"/>
      <c r="B213" s="218"/>
      <c r="C213" s="217"/>
      <c r="D213" s="217"/>
      <c r="E213" s="67"/>
      <c r="F213" s="67"/>
      <c r="G213" s="67"/>
      <c r="H213" s="217"/>
      <c r="I213" s="217"/>
      <c r="J213" s="217"/>
      <c r="K213" s="217"/>
      <c r="L213" s="67"/>
      <c r="M213" s="67"/>
    </row>
    <row r="214" spans="1:13" ht="12.75">
      <c r="A214" s="217"/>
      <c r="B214" s="218"/>
      <c r="C214" s="217"/>
      <c r="D214" s="217"/>
      <c r="E214" s="67"/>
      <c r="F214" s="67"/>
      <c r="G214" s="67"/>
      <c r="H214" s="217"/>
      <c r="I214" s="217"/>
      <c r="J214" s="217"/>
      <c r="K214" s="217"/>
      <c r="L214" s="67"/>
      <c r="M214" s="67"/>
    </row>
    <row r="215" spans="1:13" ht="12.75">
      <c r="A215" s="217"/>
      <c r="B215" s="218"/>
      <c r="C215" s="217"/>
      <c r="D215" s="217"/>
      <c r="E215" s="67"/>
      <c r="F215" s="67"/>
      <c r="G215" s="67"/>
      <c r="H215" s="217"/>
      <c r="I215" s="217"/>
      <c r="J215" s="217"/>
      <c r="K215" s="217"/>
      <c r="L215" s="67"/>
      <c r="M215" s="67"/>
    </row>
    <row r="216" spans="1:13" ht="12.75">
      <c r="A216" s="217"/>
      <c r="B216" s="218"/>
      <c r="C216" s="217"/>
      <c r="D216" s="217"/>
      <c r="E216" s="67"/>
      <c r="F216" s="67"/>
      <c r="G216" s="67"/>
      <c r="H216" s="217"/>
      <c r="I216" s="217"/>
      <c r="J216" s="217"/>
      <c r="K216" s="217"/>
      <c r="L216" s="67"/>
      <c r="M216" s="67"/>
    </row>
    <row r="217" spans="1:13" ht="12.75">
      <c r="A217" s="217"/>
      <c r="B217" s="218"/>
      <c r="C217" s="217"/>
      <c r="D217" s="217"/>
      <c r="E217" s="67"/>
      <c r="F217" s="67"/>
      <c r="G217" s="67"/>
      <c r="H217" s="217"/>
      <c r="I217" s="217"/>
      <c r="J217" s="217"/>
      <c r="K217" s="217"/>
      <c r="L217" s="67"/>
      <c r="M217" s="67"/>
    </row>
    <row r="218" spans="1:13" ht="12.75">
      <c r="A218" s="217"/>
      <c r="B218" s="218"/>
      <c r="C218" s="217"/>
      <c r="D218" s="217"/>
      <c r="E218" s="67"/>
      <c r="F218" s="67"/>
      <c r="G218" s="67"/>
      <c r="H218" s="217"/>
      <c r="I218" s="217"/>
      <c r="J218" s="217"/>
      <c r="K218" s="217"/>
      <c r="L218" s="67"/>
      <c r="M218" s="67"/>
    </row>
    <row r="219" spans="1:13" ht="12.75">
      <c r="A219" s="217"/>
      <c r="B219" s="218"/>
      <c r="C219" s="217"/>
      <c r="D219" s="217"/>
      <c r="E219" s="67"/>
      <c r="F219" s="67"/>
      <c r="G219" s="67"/>
      <c r="H219" s="217"/>
      <c r="I219" s="217"/>
      <c r="J219" s="217"/>
      <c r="K219" s="217"/>
      <c r="L219" s="67"/>
      <c r="M219" s="67"/>
    </row>
    <row r="220" spans="1:13" ht="12.75">
      <c r="A220" s="217"/>
      <c r="B220" s="218"/>
      <c r="C220" s="217"/>
      <c r="D220" s="217"/>
      <c r="E220" s="67"/>
      <c r="F220" s="67"/>
      <c r="G220" s="67"/>
      <c r="H220" s="217"/>
      <c r="I220" s="217"/>
      <c r="J220" s="217"/>
      <c r="K220" s="217"/>
      <c r="L220" s="67"/>
      <c r="M220" s="67"/>
    </row>
    <row r="221" spans="1:13" ht="12.75">
      <c r="A221" s="217"/>
      <c r="B221" s="218"/>
      <c r="C221" s="217"/>
      <c r="D221" s="217"/>
      <c r="E221" s="67"/>
      <c r="F221" s="67"/>
      <c r="G221" s="67"/>
      <c r="H221" s="217"/>
      <c r="I221" s="217"/>
      <c r="J221" s="217"/>
      <c r="K221" s="217"/>
      <c r="L221" s="67"/>
      <c r="M221" s="67"/>
    </row>
    <row r="222" spans="1:13" ht="12.75">
      <c r="A222" s="217"/>
      <c r="B222" s="218"/>
      <c r="C222" s="217"/>
      <c r="D222" s="217"/>
      <c r="E222" s="67"/>
      <c r="F222" s="67"/>
      <c r="G222" s="67"/>
      <c r="H222" s="217"/>
      <c r="I222" s="217"/>
      <c r="J222" s="217"/>
      <c r="K222" s="217"/>
      <c r="L222" s="67"/>
      <c r="M222" s="67"/>
    </row>
    <row r="223" spans="1:13" ht="12.75">
      <c r="A223" s="217"/>
      <c r="B223" s="218"/>
      <c r="C223" s="217"/>
      <c r="D223" s="217"/>
      <c r="E223" s="67"/>
      <c r="F223" s="67"/>
      <c r="G223" s="67"/>
      <c r="H223" s="217"/>
      <c r="I223" s="217"/>
      <c r="J223" s="217"/>
      <c r="K223" s="217"/>
      <c r="L223" s="67"/>
      <c r="M223" s="67"/>
    </row>
    <row r="224" spans="1:13" ht="12.75">
      <c r="A224" s="217"/>
      <c r="B224" s="218"/>
      <c r="C224" s="217"/>
      <c r="D224" s="217"/>
      <c r="E224" s="67"/>
      <c r="F224" s="67"/>
      <c r="G224" s="67"/>
      <c r="H224" s="217"/>
      <c r="I224" s="217"/>
      <c r="J224" s="217"/>
      <c r="K224" s="217"/>
      <c r="L224" s="67"/>
      <c r="M224" s="67"/>
    </row>
    <row r="225" spans="1:13" ht="12.75">
      <c r="A225" s="217"/>
      <c r="B225" s="218"/>
      <c r="C225" s="217"/>
      <c r="D225" s="217"/>
      <c r="E225" s="67"/>
      <c r="F225" s="67"/>
      <c r="G225" s="67"/>
      <c r="H225" s="217"/>
      <c r="I225" s="217"/>
      <c r="J225" s="217"/>
      <c r="K225" s="217"/>
      <c r="L225" s="67"/>
      <c r="M225" s="67"/>
    </row>
    <row r="226" spans="1:13" ht="12.75">
      <c r="A226" s="217"/>
      <c r="B226" s="218"/>
      <c r="C226" s="217"/>
      <c r="D226" s="217"/>
      <c r="E226" s="67"/>
      <c r="F226" s="67"/>
      <c r="G226" s="67"/>
      <c r="H226" s="217"/>
      <c r="I226" s="217"/>
      <c r="J226" s="217"/>
      <c r="K226" s="217"/>
      <c r="L226" s="67"/>
      <c r="M226" s="67"/>
    </row>
    <row r="227" spans="1:13" ht="12.75">
      <c r="A227" s="217"/>
      <c r="B227" s="218"/>
      <c r="C227" s="217"/>
      <c r="D227" s="217"/>
      <c r="E227" s="67"/>
      <c r="F227" s="67"/>
      <c r="G227" s="67"/>
      <c r="H227" s="217"/>
      <c r="I227" s="217"/>
      <c r="J227" s="217"/>
      <c r="K227" s="217"/>
      <c r="L227" s="67"/>
      <c r="M227" s="67"/>
    </row>
    <row r="228" spans="1:13" ht="12.75">
      <c r="A228" s="217"/>
      <c r="B228" s="218"/>
      <c r="C228" s="217"/>
      <c r="D228" s="217"/>
      <c r="E228" s="67"/>
      <c r="F228" s="67"/>
      <c r="G228" s="67"/>
      <c r="H228" s="217"/>
      <c r="I228" s="217"/>
      <c r="J228" s="217"/>
      <c r="K228" s="217"/>
      <c r="L228" s="67"/>
      <c r="M228" s="67"/>
    </row>
    <row r="229" spans="1:13" ht="12.75">
      <c r="A229" s="217"/>
      <c r="B229" s="218"/>
      <c r="C229" s="217"/>
      <c r="D229" s="217"/>
      <c r="E229" s="67"/>
      <c r="F229" s="67"/>
      <c r="G229" s="67"/>
      <c r="H229" s="217"/>
      <c r="I229" s="217"/>
      <c r="J229" s="217"/>
      <c r="K229" s="217"/>
      <c r="L229" s="67"/>
      <c r="M229" s="67"/>
    </row>
    <row r="230" spans="1:13" ht="12.75">
      <c r="A230" s="217"/>
      <c r="B230" s="218"/>
      <c r="C230" s="217"/>
      <c r="D230" s="217"/>
      <c r="E230" s="67"/>
      <c r="F230" s="67"/>
      <c r="G230" s="67"/>
      <c r="H230" s="217"/>
      <c r="I230" s="217"/>
      <c r="J230" s="217"/>
      <c r="K230" s="217"/>
      <c r="L230" s="67"/>
      <c r="M230" s="67"/>
    </row>
    <row r="231" spans="1:13" ht="12.75">
      <c r="A231" s="217"/>
      <c r="B231" s="218"/>
      <c r="C231" s="217"/>
      <c r="D231" s="217"/>
      <c r="E231" s="67"/>
      <c r="F231" s="67"/>
      <c r="G231" s="67"/>
      <c r="H231" s="217"/>
      <c r="I231" s="217"/>
      <c r="J231" s="217"/>
      <c r="K231" s="217"/>
      <c r="L231" s="67"/>
      <c r="M231" s="67"/>
    </row>
    <row r="232" spans="1:13" ht="12.75">
      <c r="A232" s="217"/>
      <c r="B232" s="218"/>
      <c r="C232" s="217"/>
      <c r="D232" s="217"/>
      <c r="E232" s="67"/>
      <c r="F232" s="67"/>
      <c r="G232" s="67"/>
      <c r="H232" s="217"/>
      <c r="I232" s="217"/>
      <c r="J232" s="217"/>
      <c r="K232" s="217"/>
      <c r="L232" s="67"/>
      <c r="M232" s="67"/>
    </row>
    <row r="233" spans="1:13" ht="12.75">
      <c r="A233" s="217"/>
      <c r="B233" s="218"/>
      <c r="C233" s="217"/>
      <c r="D233" s="217"/>
      <c r="E233" s="67"/>
      <c r="F233" s="67"/>
      <c r="G233" s="67"/>
      <c r="H233" s="217"/>
      <c r="I233" s="217"/>
      <c r="J233" s="217"/>
      <c r="K233" s="217"/>
      <c r="L233" s="67"/>
      <c r="M233" s="67"/>
    </row>
    <row r="234" spans="1:13" ht="12.75">
      <c r="A234" s="217"/>
      <c r="B234" s="218"/>
      <c r="C234" s="217"/>
      <c r="D234" s="217"/>
      <c r="E234" s="67"/>
      <c r="F234" s="67"/>
      <c r="G234" s="67"/>
      <c r="H234" s="217"/>
      <c r="I234" s="217"/>
      <c r="J234" s="217"/>
      <c r="K234" s="217"/>
      <c r="L234" s="67"/>
      <c r="M234" s="67"/>
    </row>
    <row r="235" spans="1:13" ht="12.75">
      <c r="A235" s="217"/>
      <c r="B235" s="218"/>
      <c r="C235" s="217"/>
      <c r="D235" s="217"/>
      <c r="E235" s="67"/>
      <c r="F235" s="67"/>
      <c r="G235" s="67"/>
      <c r="H235" s="217"/>
      <c r="I235" s="217"/>
      <c r="J235" s="217"/>
      <c r="K235" s="217"/>
      <c r="L235" s="67"/>
      <c r="M235" s="67"/>
    </row>
    <row r="236" spans="1:13" ht="12.75">
      <c r="A236" s="217"/>
      <c r="B236" s="218"/>
      <c r="C236" s="217"/>
      <c r="D236" s="217"/>
      <c r="E236" s="67"/>
      <c r="F236" s="67"/>
      <c r="G236" s="67"/>
      <c r="H236" s="217"/>
      <c r="I236" s="217"/>
      <c r="J236" s="217"/>
      <c r="K236" s="217"/>
      <c r="L236" s="67"/>
      <c r="M236" s="67"/>
    </row>
    <row r="237" spans="1:13" ht="12.75">
      <c r="A237" s="217"/>
      <c r="B237" s="218"/>
      <c r="C237" s="217"/>
      <c r="D237" s="217"/>
      <c r="E237" s="67"/>
      <c r="F237" s="67"/>
      <c r="G237" s="67"/>
      <c r="H237" s="217"/>
      <c r="I237" s="217"/>
      <c r="J237" s="217"/>
      <c r="K237" s="217"/>
      <c r="L237" s="67"/>
      <c r="M237" s="67"/>
    </row>
    <row r="238" spans="1:13" ht="12.75">
      <c r="A238" s="217"/>
      <c r="B238" s="218"/>
      <c r="C238" s="217"/>
      <c r="D238" s="217"/>
      <c r="E238" s="67"/>
      <c r="F238" s="67"/>
      <c r="G238" s="67"/>
      <c r="H238" s="217"/>
      <c r="I238" s="217"/>
      <c r="J238" s="217"/>
      <c r="K238" s="217"/>
      <c r="L238" s="67"/>
      <c r="M238" s="67"/>
    </row>
    <row r="239" spans="1:13" ht="12.75">
      <c r="A239" s="217"/>
      <c r="B239" s="218"/>
      <c r="C239" s="217"/>
      <c r="D239" s="217"/>
      <c r="E239" s="67"/>
      <c r="F239" s="67"/>
      <c r="G239" s="67"/>
      <c r="H239" s="217"/>
      <c r="I239" s="217"/>
      <c r="J239" s="217"/>
      <c r="K239" s="217"/>
      <c r="L239" s="67"/>
      <c r="M239" s="67"/>
    </row>
    <row r="240" spans="1:13" ht="12.75">
      <c r="A240" s="217"/>
      <c r="B240" s="218"/>
      <c r="C240" s="217"/>
      <c r="D240" s="217"/>
      <c r="E240" s="67"/>
      <c r="F240" s="67"/>
      <c r="G240" s="67"/>
      <c r="H240" s="217"/>
      <c r="I240" s="217"/>
      <c r="J240" s="217"/>
      <c r="K240" s="217"/>
      <c r="L240" s="67"/>
      <c r="M240" s="67"/>
    </row>
    <row r="241" spans="1:13" ht="12.75">
      <c r="A241" s="217"/>
      <c r="B241" s="218"/>
      <c r="C241" s="217"/>
      <c r="D241" s="217"/>
      <c r="E241" s="67"/>
      <c r="F241" s="67"/>
      <c r="G241" s="67"/>
      <c r="H241" s="217"/>
      <c r="I241" s="217"/>
      <c r="J241" s="217"/>
      <c r="K241" s="217"/>
      <c r="L241" s="67"/>
      <c r="M241" s="67"/>
    </row>
    <row r="242" spans="1:13" ht="12.75">
      <c r="A242" s="217"/>
      <c r="B242" s="218"/>
      <c r="C242" s="217"/>
      <c r="D242" s="217"/>
      <c r="E242" s="67"/>
      <c r="F242" s="67"/>
      <c r="G242" s="67"/>
      <c r="H242" s="217"/>
      <c r="I242" s="217"/>
      <c r="J242" s="217"/>
      <c r="K242" s="217"/>
      <c r="L242" s="67"/>
      <c r="M242" s="67"/>
    </row>
    <row r="243" spans="1:13" ht="12.75">
      <c r="A243" s="217"/>
      <c r="B243" s="218"/>
      <c r="C243" s="217"/>
      <c r="D243" s="217"/>
      <c r="E243" s="67"/>
      <c r="F243" s="67"/>
      <c r="G243" s="67"/>
      <c r="H243" s="217"/>
      <c r="I243" s="217"/>
      <c r="J243" s="217"/>
      <c r="K243" s="217"/>
      <c r="L243" s="67"/>
      <c r="M243" s="67"/>
    </row>
    <row r="244" spans="1:13" ht="12.75">
      <c r="A244" s="217"/>
      <c r="B244" s="218"/>
      <c r="C244" s="217"/>
      <c r="D244" s="217"/>
      <c r="E244" s="67"/>
      <c r="F244" s="67"/>
      <c r="G244" s="67"/>
      <c r="H244" s="217"/>
      <c r="I244" s="217"/>
      <c r="J244" s="217"/>
      <c r="K244" s="217"/>
      <c r="L244" s="67"/>
      <c r="M244" s="67"/>
    </row>
    <row r="245" spans="1:13" ht="12.75">
      <c r="A245" s="217"/>
      <c r="B245" s="218"/>
      <c r="C245" s="217"/>
      <c r="D245" s="217"/>
      <c r="E245" s="67"/>
      <c r="F245" s="67"/>
      <c r="G245" s="67"/>
      <c r="H245" s="217"/>
      <c r="I245" s="217"/>
      <c r="J245" s="217"/>
      <c r="K245" s="217"/>
      <c r="L245" s="67"/>
      <c r="M245" s="67"/>
    </row>
    <row r="246" spans="1:13" ht="12.75">
      <c r="A246" s="217"/>
      <c r="B246" s="218"/>
      <c r="C246" s="217"/>
      <c r="D246" s="217"/>
      <c r="E246" s="67"/>
      <c r="F246" s="67"/>
      <c r="G246" s="67"/>
      <c r="H246" s="217"/>
      <c r="I246" s="217"/>
      <c r="J246" s="217"/>
      <c r="K246" s="217"/>
      <c r="L246" s="67"/>
      <c r="M246" s="67"/>
    </row>
    <row r="247" spans="1:13" ht="12.75">
      <c r="A247" s="217"/>
      <c r="B247" s="218"/>
      <c r="C247" s="217"/>
      <c r="D247" s="217"/>
      <c r="E247" s="67"/>
      <c r="F247" s="67"/>
      <c r="G247" s="67"/>
      <c r="H247" s="217"/>
      <c r="I247" s="217"/>
      <c r="J247" s="217"/>
      <c r="K247" s="217"/>
      <c r="L247" s="67"/>
      <c r="M247" s="67"/>
    </row>
    <row r="248" spans="1:13" ht="12.75">
      <c r="A248" s="217"/>
      <c r="B248" s="218"/>
      <c r="C248" s="217"/>
      <c r="D248" s="217"/>
      <c r="E248" s="67"/>
      <c r="F248" s="67"/>
      <c r="G248" s="67"/>
      <c r="H248" s="217"/>
      <c r="I248" s="217"/>
      <c r="J248" s="217"/>
      <c r="K248" s="217"/>
      <c r="L248" s="67"/>
      <c r="M248" s="67"/>
    </row>
    <row r="249" spans="1:13" ht="12.75">
      <c r="A249" s="217"/>
      <c r="B249" s="218"/>
      <c r="C249" s="217"/>
      <c r="D249" s="217"/>
      <c r="E249" s="67"/>
      <c r="F249" s="67"/>
      <c r="G249" s="67"/>
      <c r="H249" s="217"/>
      <c r="I249" s="217"/>
      <c r="J249" s="217"/>
      <c r="K249" s="217"/>
      <c r="L249" s="67"/>
      <c r="M249" s="67"/>
    </row>
    <row r="250" spans="1:13" ht="12.75">
      <c r="A250" s="217"/>
      <c r="B250" s="218"/>
      <c r="C250" s="217"/>
      <c r="D250" s="217"/>
      <c r="E250" s="67"/>
      <c r="F250" s="67"/>
      <c r="G250" s="67"/>
      <c r="H250" s="217"/>
      <c r="I250" s="217"/>
      <c r="J250" s="217"/>
      <c r="K250" s="217"/>
      <c r="L250" s="67"/>
      <c r="M250" s="67"/>
    </row>
    <row r="251" spans="1:13" ht="12.75">
      <c r="A251" s="217"/>
      <c r="B251" s="218"/>
      <c r="C251" s="217"/>
      <c r="D251" s="217"/>
      <c r="E251" s="67"/>
      <c r="F251" s="67"/>
      <c r="G251" s="67"/>
      <c r="H251" s="217"/>
      <c r="I251" s="217"/>
      <c r="J251" s="217"/>
      <c r="K251" s="217"/>
      <c r="L251" s="67"/>
      <c r="M251" s="67"/>
    </row>
    <row r="252" spans="1:13" ht="12.75">
      <c r="A252" s="217"/>
      <c r="B252" s="218"/>
      <c r="C252" s="217"/>
      <c r="D252" s="217"/>
      <c r="E252" s="67"/>
      <c r="F252" s="67"/>
      <c r="G252" s="67"/>
      <c r="H252" s="217"/>
      <c r="I252" s="217"/>
      <c r="J252" s="217"/>
      <c r="K252" s="217"/>
      <c r="L252" s="67"/>
      <c r="M252" s="67"/>
    </row>
    <row r="253" spans="1:13" ht="12.75">
      <c r="A253" s="217"/>
      <c r="B253" s="218"/>
      <c r="C253" s="217"/>
      <c r="D253" s="217"/>
      <c r="E253" s="67"/>
      <c r="F253" s="67"/>
      <c r="G253" s="67"/>
      <c r="H253" s="217"/>
      <c r="I253" s="217"/>
      <c r="J253" s="217"/>
      <c r="K253" s="217"/>
      <c r="L253" s="67"/>
      <c r="M253" s="67"/>
    </row>
    <row r="254" spans="1:13" ht="12.75">
      <c r="A254" s="217"/>
      <c r="B254" s="218"/>
      <c r="C254" s="217"/>
      <c r="D254" s="217"/>
      <c r="E254" s="67"/>
      <c r="F254" s="67"/>
      <c r="G254" s="67"/>
      <c r="H254" s="217"/>
      <c r="I254" s="217"/>
      <c r="J254" s="217"/>
      <c r="K254" s="217"/>
      <c r="L254" s="67"/>
      <c r="M254" s="67"/>
    </row>
    <row r="255" spans="1:13" ht="12.75">
      <c r="A255" s="217"/>
      <c r="B255" s="218"/>
      <c r="C255" s="217"/>
      <c r="D255" s="217"/>
      <c r="E255" s="67"/>
      <c r="F255" s="67"/>
      <c r="G255" s="67"/>
      <c r="H255" s="217"/>
      <c r="I255" s="217"/>
      <c r="J255" s="217"/>
      <c r="K255" s="217"/>
      <c r="L255" s="67"/>
      <c r="M255" s="67"/>
    </row>
    <row r="256" spans="1:13" ht="12.75">
      <c r="A256" s="217"/>
      <c r="B256" s="218"/>
      <c r="C256" s="217"/>
      <c r="D256" s="217"/>
      <c r="E256" s="67"/>
      <c r="F256" s="67"/>
      <c r="G256" s="67"/>
      <c r="H256" s="217"/>
      <c r="I256" s="217"/>
      <c r="J256" s="217"/>
      <c r="K256" s="217"/>
      <c r="L256" s="67"/>
      <c r="M256" s="67"/>
    </row>
    <row r="257" spans="1:13" ht="12.75">
      <c r="A257" s="217"/>
      <c r="B257" s="218"/>
      <c r="C257" s="217"/>
      <c r="D257" s="217"/>
      <c r="E257" s="67"/>
      <c r="F257" s="67"/>
      <c r="G257" s="67"/>
      <c r="H257" s="217"/>
      <c r="I257" s="217"/>
      <c r="J257" s="217"/>
      <c r="K257" s="217"/>
      <c r="L257" s="67"/>
      <c r="M257" s="67"/>
    </row>
    <row r="258" spans="1:13" ht="12.75">
      <c r="A258" s="217"/>
      <c r="B258" s="218"/>
      <c r="C258" s="217"/>
      <c r="D258" s="217"/>
      <c r="E258" s="67"/>
      <c r="F258" s="67"/>
      <c r="G258" s="67"/>
      <c r="H258" s="217"/>
      <c r="I258" s="217"/>
      <c r="J258" s="217"/>
      <c r="K258" s="217"/>
      <c r="L258" s="67"/>
      <c r="M258" s="67"/>
    </row>
    <row r="259" spans="1:13" ht="12.75">
      <c r="A259" s="217"/>
      <c r="B259" s="218"/>
      <c r="C259" s="217"/>
      <c r="D259" s="217"/>
      <c r="E259" s="67"/>
      <c r="F259" s="67"/>
      <c r="G259" s="67"/>
      <c r="H259" s="217"/>
      <c r="I259" s="217"/>
      <c r="J259" s="217"/>
      <c r="K259" s="217"/>
      <c r="L259" s="67"/>
      <c r="M259" s="67"/>
    </row>
    <row r="260" spans="1:13" ht="12.75">
      <c r="A260" s="217"/>
      <c r="B260" s="218"/>
      <c r="C260" s="217"/>
      <c r="D260" s="217"/>
      <c r="E260" s="67"/>
      <c r="F260" s="67"/>
      <c r="G260" s="67"/>
      <c r="H260" s="217"/>
      <c r="I260" s="217"/>
      <c r="J260" s="217"/>
      <c r="K260" s="217"/>
      <c r="L260" s="67"/>
      <c r="M260" s="67"/>
    </row>
    <row r="261" spans="1:13" ht="12.75">
      <c r="A261" s="217"/>
      <c r="B261" s="218"/>
      <c r="C261" s="217"/>
      <c r="D261" s="217"/>
      <c r="E261" s="67"/>
      <c r="F261" s="67"/>
      <c r="G261" s="67"/>
      <c r="H261" s="217"/>
      <c r="I261" s="217"/>
      <c r="J261" s="217"/>
      <c r="K261" s="217"/>
      <c r="L261" s="67"/>
      <c r="M261" s="67"/>
    </row>
    <row r="262" spans="1:13" ht="12.75">
      <c r="A262" s="217"/>
      <c r="B262" s="218"/>
      <c r="C262" s="217"/>
      <c r="D262" s="217"/>
      <c r="E262" s="67"/>
      <c r="F262" s="67"/>
      <c r="G262" s="67"/>
      <c r="H262" s="217"/>
      <c r="I262" s="217"/>
      <c r="J262" s="217"/>
      <c r="K262" s="217"/>
      <c r="L262" s="67"/>
      <c r="M262" s="67"/>
    </row>
    <row r="263" spans="1:13" ht="12.75">
      <c r="A263" s="217"/>
      <c r="B263" s="218"/>
      <c r="C263" s="217"/>
      <c r="D263" s="217"/>
      <c r="E263" s="67"/>
      <c r="F263" s="67"/>
      <c r="G263" s="67"/>
      <c r="H263" s="217"/>
      <c r="I263" s="217"/>
      <c r="J263" s="217"/>
      <c r="K263" s="217"/>
      <c r="L263" s="67"/>
      <c r="M263" s="67"/>
    </row>
    <row r="264" spans="1:13" ht="12.75">
      <c r="A264" s="217"/>
      <c r="B264" s="218"/>
      <c r="C264" s="217"/>
      <c r="D264" s="217"/>
      <c r="E264" s="67"/>
      <c r="F264" s="67"/>
      <c r="G264" s="67"/>
      <c r="H264" s="217"/>
      <c r="I264" s="217"/>
      <c r="J264" s="217"/>
      <c r="K264" s="217"/>
      <c r="L264" s="67"/>
      <c r="M264" s="67"/>
    </row>
    <row r="265" spans="1:13" ht="12.75">
      <c r="A265" s="217"/>
      <c r="B265" s="218"/>
      <c r="C265" s="217"/>
      <c r="D265" s="217"/>
      <c r="E265" s="67"/>
      <c r="F265" s="67"/>
      <c r="G265" s="67"/>
      <c r="H265" s="217"/>
      <c r="I265" s="217"/>
      <c r="J265" s="217"/>
      <c r="K265" s="217"/>
      <c r="L265" s="67"/>
      <c r="M265" s="67"/>
    </row>
    <row r="266" spans="1:13" ht="12.75">
      <c r="A266" s="217"/>
      <c r="B266" s="218"/>
      <c r="C266" s="217"/>
      <c r="D266" s="217"/>
      <c r="E266" s="67"/>
      <c r="F266" s="67"/>
      <c r="G266" s="67"/>
      <c r="H266" s="217"/>
      <c r="I266" s="217"/>
      <c r="J266" s="217"/>
      <c r="K266" s="217"/>
      <c r="L266" s="67"/>
      <c r="M266" s="67"/>
    </row>
    <row r="267" spans="1:13" ht="12.75">
      <c r="A267" s="217"/>
      <c r="B267" s="218"/>
      <c r="C267" s="217"/>
      <c r="D267" s="217"/>
      <c r="E267" s="67"/>
      <c r="F267" s="67"/>
      <c r="G267" s="67"/>
      <c r="H267" s="217"/>
      <c r="I267" s="217"/>
      <c r="J267" s="217"/>
      <c r="K267" s="217"/>
      <c r="L267" s="67"/>
      <c r="M267" s="67"/>
    </row>
    <row r="268" spans="1:13" ht="12.75">
      <c r="A268" s="217"/>
      <c r="B268" s="218"/>
      <c r="C268" s="217"/>
      <c r="D268" s="217"/>
      <c r="E268" s="67"/>
      <c r="F268" s="67"/>
      <c r="G268" s="67"/>
      <c r="H268" s="217"/>
      <c r="I268" s="217"/>
      <c r="J268" s="217"/>
      <c r="K268" s="217"/>
      <c r="L268" s="67"/>
      <c r="M268" s="67"/>
    </row>
    <row r="269" spans="1:13" ht="12.75">
      <c r="A269" s="217"/>
      <c r="B269" s="218"/>
      <c r="C269" s="217"/>
      <c r="D269" s="217"/>
      <c r="E269" s="67"/>
      <c r="F269" s="67"/>
      <c r="G269" s="67"/>
      <c r="H269" s="217"/>
      <c r="I269" s="217"/>
      <c r="J269" s="217"/>
      <c r="K269" s="217"/>
      <c r="L269" s="67"/>
      <c r="M269" s="67"/>
    </row>
    <row r="270" spans="1:13" ht="12.75">
      <c r="A270" s="217"/>
      <c r="B270" s="218"/>
      <c r="C270" s="217"/>
      <c r="D270" s="217"/>
      <c r="E270" s="67"/>
      <c r="F270" s="67"/>
      <c r="G270" s="67"/>
      <c r="H270" s="217"/>
      <c r="I270" s="217"/>
      <c r="J270" s="217"/>
      <c r="K270" s="217"/>
      <c r="L270" s="67"/>
      <c r="M270" s="67"/>
    </row>
    <row r="271" spans="1:13" ht="12.75">
      <c r="A271" s="217"/>
      <c r="B271" s="218"/>
      <c r="C271" s="217"/>
      <c r="D271" s="217"/>
      <c r="E271" s="67"/>
      <c r="F271" s="67"/>
      <c r="G271" s="67"/>
      <c r="H271" s="217"/>
      <c r="I271" s="217"/>
      <c r="J271" s="217"/>
      <c r="K271" s="217"/>
      <c r="L271" s="67"/>
      <c r="M271" s="67"/>
    </row>
    <row r="272" spans="1:13" ht="12.75">
      <c r="A272" s="217"/>
      <c r="B272" s="218"/>
      <c r="C272" s="217"/>
      <c r="D272" s="217"/>
      <c r="E272" s="67"/>
      <c r="F272" s="67"/>
      <c r="G272" s="67"/>
      <c r="H272" s="217"/>
      <c r="I272" s="217"/>
      <c r="J272" s="217"/>
      <c r="K272" s="217"/>
      <c r="L272" s="67"/>
      <c r="M272" s="67"/>
    </row>
    <row r="273" spans="1:13" ht="12.75">
      <c r="A273" s="217"/>
      <c r="B273" s="218"/>
      <c r="C273" s="217"/>
      <c r="D273" s="217"/>
      <c r="E273" s="67"/>
      <c r="F273" s="67"/>
      <c r="G273" s="67"/>
      <c r="H273" s="217"/>
      <c r="I273" s="217"/>
      <c r="J273" s="217"/>
      <c r="K273" s="217"/>
      <c r="L273" s="67"/>
      <c r="M273" s="67"/>
    </row>
    <row r="274" spans="1:13" ht="12.75">
      <c r="A274" s="217"/>
      <c r="B274" s="218"/>
      <c r="C274" s="217"/>
      <c r="D274" s="217"/>
      <c r="E274" s="67"/>
      <c r="F274" s="67"/>
      <c r="G274" s="67"/>
      <c r="H274" s="217"/>
      <c r="I274" s="217"/>
      <c r="J274" s="217"/>
      <c r="K274" s="217"/>
      <c r="L274" s="67"/>
      <c r="M274" s="67"/>
    </row>
    <row r="275" spans="1:13" ht="12.75">
      <c r="A275" s="217"/>
      <c r="B275" s="218"/>
      <c r="C275" s="217"/>
      <c r="D275" s="217"/>
      <c r="E275" s="67"/>
      <c r="F275" s="67"/>
      <c r="G275" s="67"/>
      <c r="H275" s="217"/>
      <c r="I275" s="217"/>
      <c r="J275" s="217"/>
      <c r="K275" s="217"/>
      <c r="L275" s="67"/>
      <c r="M275" s="67"/>
    </row>
    <row r="276" spans="1:13" ht="12.75">
      <c r="A276" s="217"/>
      <c r="B276" s="218"/>
      <c r="C276" s="217"/>
      <c r="D276" s="217"/>
      <c r="E276" s="67"/>
      <c r="F276" s="67"/>
      <c r="G276" s="67"/>
      <c r="H276" s="217"/>
      <c r="I276" s="217"/>
      <c r="J276" s="217"/>
      <c r="K276" s="217"/>
      <c r="L276" s="67"/>
      <c r="M276" s="67"/>
    </row>
    <row r="277" spans="1:13" ht="12.75">
      <c r="A277" s="217"/>
      <c r="B277" s="218"/>
      <c r="C277" s="217"/>
      <c r="D277" s="217"/>
      <c r="E277" s="67"/>
      <c r="F277" s="67"/>
      <c r="G277" s="67"/>
      <c r="H277" s="217"/>
      <c r="I277" s="217"/>
      <c r="J277" s="217"/>
      <c r="K277" s="217"/>
      <c r="L277" s="67"/>
      <c r="M277" s="67"/>
    </row>
    <row r="278" spans="1:13" ht="12.75">
      <c r="A278" s="217"/>
      <c r="B278" s="218"/>
      <c r="C278" s="217"/>
      <c r="D278" s="217"/>
      <c r="E278" s="67"/>
      <c r="F278" s="67"/>
      <c r="G278" s="67"/>
      <c r="H278" s="217"/>
      <c r="I278" s="217"/>
      <c r="J278" s="217"/>
      <c r="K278" s="217"/>
      <c r="L278" s="67"/>
      <c r="M278" s="67"/>
    </row>
    <row r="279" spans="1:13" ht="12.75">
      <c r="A279" s="217"/>
      <c r="B279" s="218"/>
      <c r="C279" s="217"/>
      <c r="D279" s="217"/>
      <c r="E279" s="67"/>
      <c r="F279" s="67"/>
      <c r="G279" s="67"/>
      <c r="H279" s="217"/>
      <c r="I279" s="217"/>
      <c r="J279" s="217"/>
      <c r="K279" s="217"/>
      <c r="L279" s="67"/>
      <c r="M279" s="67"/>
    </row>
    <row r="280" spans="1:13" ht="12.75">
      <c r="A280" s="217"/>
      <c r="B280" s="218"/>
      <c r="C280" s="217"/>
      <c r="D280" s="217"/>
      <c r="E280" s="67"/>
      <c r="F280" s="67"/>
      <c r="G280" s="67"/>
      <c r="H280" s="217"/>
      <c r="I280" s="217"/>
      <c r="J280" s="217"/>
      <c r="K280" s="217"/>
      <c r="L280" s="67"/>
      <c r="M280" s="67"/>
    </row>
    <row r="281" spans="1:13" ht="12.75">
      <c r="A281" s="217"/>
      <c r="B281" s="218"/>
      <c r="C281" s="217"/>
      <c r="D281" s="217"/>
      <c r="E281" s="67"/>
      <c r="F281" s="67"/>
      <c r="G281" s="67"/>
      <c r="H281" s="217"/>
      <c r="I281" s="217"/>
      <c r="J281" s="217"/>
      <c r="K281" s="217"/>
      <c r="L281" s="67"/>
      <c r="M281" s="67"/>
    </row>
    <row r="282" spans="1:13" ht="12.75">
      <c r="A282" s="217"/>
      <c r="B282" s="218"/>
      <c r="C282" s="217"/>
      <c r="D282" s="217"/>
      <c r="E282" s="67"/>
      <c r="F282" s="67"/>
      <c r="G282" s="67"/>
      <c r="H282" s="217"/>
      <c r="I282" s="217"/>
      <c r="J282" s="217"/>
      <c r="K282" s="217"/>
      <c r="L282" s="67"/>
      <c r="M282" s="67"/>
    </row>
    <row r="283" spans="1:13" ht="12.75">
      <c r="A283" s="217"/>
      <c r="B283" s="218"/>
      <c r="C283" s="217"/>
      <c r="D283" s="217"/>
      <c r="E283" s="67"/>
      <c r="F283" s="67"/>
      <c r="G283" s="67"/>
      <c r="H283" s="217"/>
      <c r="I283" s="217"/>
      <c r="J283" s="217"/>
      <c r="K283" s="217"/>
      <c r="L283" s="67"/>
      <c r="M283" s="67"/>
    </row>
    <row r="284" spans="1:13" ht="12.75">
      <c r="A284" s="217"/>
      <c r="B284" s="218"/>
      <c r="C284" s="217"/>
      <c r="D284" s="217"/>
      <c r="E284" s="67"/>
      <c r="F284" s="67"/>
      <c r="G284" s="67"/>
      <c r="H284" s="217"/>
      <c r="I284" s="217"/>
      <c r="J284" s="217"/>
      <c r="K284" s="217"/>
      <c r="L284" s="67"/>
      <c r="M284" s="67"/>
    </row>
    <row r="285" spans="1:13" ht="12.75">
      <c r="A285" s="217"/>
      <c r="B285" s="218"/>
      <c r="C285" s="217"/>
      <c r="D285" s="217"/>
      <c r="E285" s="67"/>
      <c r="F285" s="67"/>
      <c r="G285" s="67"/>
      <c r="H285" s="217"/>
      <c r="I285" s="217"/>
      <c r="J285" s="217"/>
      <c r="K285" s="217"/>
      <c r="L285" s="67"/>
      <c r="M285" s="67"/>
    </row>
    <row r="286" spans="1:13" ht="12.75">
      <c r="A286" s="217"/>
      <c r="B286" s="218"/>
      <c r="C286" s="217"/>
      <c r="D286" s="217"/>
      <c r="E286" s="67"/>
      <c r="F286" s="67"/>
      <c r="G286" s="67"/>
      <c r="H286" s="217"/>
      <c r="I286" s="217"/>
      <c r="J286" s="217"/>
      <c r="K286" s="217"/>
      <c r="L286" s="67"/>
      <c r="M286" s="67"/>
    </row>
    <row r="287" spans="1:13" ht="12.75">
      <c r="A287" s="217"/>
      <c r="B287" s="218"/>
      <c r="C287" s="217"/>
      <c r="D287" s="217"/>
      <c r="E287" s="67"/>
      <c r="F287" s="67"/>
      <c r="G287" s="67"/>
      <c r="H287" s="217"/>
      <c r="I287" s="217"/>
      <c r="J287" s="217"/>
      <c r="K287" s="217"/>
      <c r="L287" s="67"/>
      <c r="M287" s="67"/>
    </row>
    <row r="288" spans="1:13" ht="12.75">
      <c r="A288" s="217"/>
      <c r="B288" s="218"/>
      <c r="C288" s="217"/>
      <c r="D288" s="217"/>
      <c r="E288" s="67"/>
      <c r="F288" s="67"/>
      <c r="G288" s="67"/>
      <c r="H288" s="217"/>
      <c r="I288" s="217"/>
      <c r="J288" s="217"/>
      <c r="K288" s="217"/>
      <c r="L288" s="67"/>
      <c r="M288" s="67"/>
    </row>
    <row r="289" spans="1:13" ht="12.75">
      <c r="A289" s="217"/>
      <c r="B289" s="218"/>
      <c r="C289" s="217"/>
      <c r="D289" s="217"/>
      <c r="E289" s="67"/>
      <c r="F289" s="67"/>
      <c r="G289" s="67"/>
      <c r="H289" s="217"/>
      <c r="I289" s="217"/>
      <c r="J289" s="217"/>
      <c r="K289" s="217"/>
      <c r="L289" s="67"/>
      <c r="M289" s="67"/>
    </row>
    <row r="290" spans="1:13" ht="12.75">
      <c r="A290" s="217"/>
      <c r="B290" s="218"/>
      <c r="C290" s="217"/>
      <c r="D290" s="217"/>
      <c r="E290" s="67"/>
      <c r="F290" s="67"/>
      <c r="G290" s="67"/>
      <c r="H290" s="217"/>
      <c r="I290" s="217"/>
      <c r="J290" s="217"/>
      <c r="K290" s="217"/>
      <c r="L290" s="67"/>
      <c r="M290" s="67"/>
    </row>
    <row r="291" spans="1:13" ht="12.75">
      <c r="A291" s="217"/>
      <c r="B291" s="218"/>
      <c r="C291" s="217"/>
      <c r="D291" s="217"/>
      <c r="E291" s="67"/>
      <c r="F291" s="67"/>
      <c r="G291" s="67"/>
      <c r="H291" s="217"/>
      <c r="I291" s="217"/>
      <c r="J291" s="217"/>
      <c r="K291" s="217"/>
      <c r="L291" s="67"/>
      <c r="M291" s="67"/>
    </row>
    <row r="292" spans="1:13" ht="12.75">
      <c r="A292" s="217"/>
      <c r="B292" s="218"/>
      <c r="C292" s="217"/>
      <c r="D292" s="217"/>
      <c r="E292" s="67"/>
      <c r="F292" s="67"/>
      <c r="G292" s="67"/>
      <c r="H292" s="217"/>
      <c r="I292" s="217"/>
      <c r="J292" s="217"/>
      <c r="K292" s="217"/>
      <c r="L292" s="67"/>
      <c r="M292" s="67"/>
    </row>
    <row r="293" spans="1:13" ht="12.75">
      <c r="A293" s="217"/>
      <c r="B293" s="218"/>
      <c r="C293" s="217"/>
      <c r="D293" s="217"/>
      <c r="E293" s="67"/>
      <c r="F293" s="67"/>
      <c r="G293" s="67"/>
      <c r="H293" s="217"/>
      <c r="I293" s="217"/>
      <c r="J293" s="217"/>
      <c r="K293" s="217"/>
      <c r="L293" s="67"/>
      <c r="M293" s="67"/>
    </row>
    <row r="294" spans="1:13" ht="12.75">
      <c r="A294" s="217"/>
      <c r="B294" s="218"/>
      <c r="C294" s="217"/>
      <c r="D294" s="217"/>
      <c r="E294" s="67"/>
      <c r="F294" s="67"/>
      <c r="G294" s="67"/>
      <c r="H294" s="217"/>
      <c r="I294" s="217"/>
      <c r="J294" s="217"/>
      <c r="K294" s="217"/>
      <c r="L294" s="67"/>
      <c r="M294" s="67"/>
    </row>
    <row r="295" spans="1:13" ht="12.75">
      <c r="A295" s="217"/>
      <c r="B295" s="218"/>
      <c r="C295" s="217"/>
      <c r="D295" s="217"/>
      <c r="E295" s="67"/>
      <c r="F295" s="67"/>
      <c r="G295" s="67"/>
      <c r="H295" s="217"/>
      <c r="I295" s="217"/>
      <c r="J295" s="217"/>
      <c r="K295" s="217"/>
      <c r="L295" s="67"/>
      <c r="M295" s="67"/>
    </row>
    <row r="296" spans="1:13" ht="12.75">
      <c r="A296" s="217"/>
      <c r="B296" s="218"/>
      <c r="C296" s="217"/>
      <c r="D296" s="217"/>
      <c r="E296" s="67"/>
      <c r="F296" s="67"/>
      <c r="G296" s="67"/>
      <c r="H296" s="217"/>
      <c r="I296" s="217"/>
      <c r="J296" s="217"/>
      <c r="K296" s="217"/>
      <c r="L296" s="67"/>
      <c r="M296" s="67"/>
    </row>
    <row r="297" spans="1:13" ht="12.75">
      <c r="A297" s="217"/>
      <c r="B297" s="218"/>
      <c r="C297" s="217"/>
      <c r="D297" s="217"/>
      <c r="E297" s="67"/>
      <c r="F297" s="67"/>
      <c r="G297" s="67"/>
      <c r="H297" s="217"/>
      <c r="I297" s="217"/>
      <c r="J297" s="217"/>
      <c r="K297" s="217"/>
      <c r="L297" s="67"/>
      <c r="M297" s="67"/>
    </row>
    <row r="298" spans="1:13" ht="12.75">
      <c r="A298" s="217"/>
      <c r="B298" s="218"/>
      <c r="C298" s="217"/>
      <c r="D298" s="217"/>
      <c r="E298" s="67"/>
      <c r="F298" s="67"/>
      <c r="G298" s="67"/>
      <c r="H298" s="217"/>
      <c r="I298" s="217"/>
      <c r="J298" s="217"/>
      <c r="K298" s="217"/>
      <c r="L298" s="67"/>
      <c r="M298" s="67"/>
    </row>
    <row r="299" spans="1:13" ht="12.75">
      <c r="A299" s="217"/>
      <c r="B299" s="218"/>
      <c r="C299" s="217"/>
      <c r="D299" s="217"/>
      <c r="E299" s="67"/>
      <c r="F299" s="67"/>
      <c r="G299" s="67"/>
      <c r="H299" s="217"/>
      <c r="I299" s="217"/>
      <c r="J299" s="217"/>
      <c r="K299" s="217"/>
      <c r="L299" s="67"/>
      <c r="M299" s="67"/>
    </row>
    <row r="300" spans="1:13" ht="12.75">
      <c r="A300" s="217"/>
      <c r="B300" s="218"/>
      <c r="C300" s="217"/>
      <c r="D300" s="217"/>
      <c r="E300" s="67"/>
      <c r="F300" s="67"/>
      <c r="G300" s="67"/>
      <c r="H300" s="217"/>
      <c r="I300" s="217"/>
      <c r="J300" s="217"/>
      <c r="K300" s="217"/>
      <c r="L300" s="67"/>
      <c r="M300" s="67"/>
    </row>
    <row r="301" spans="1:13" ht="12.75">
      <c r="A301" s="217"/>
      <c r="B301" s="218"/>
      <c r="C301" s="217"/>
      <c r="D301" s="217"/>
      <c r="E301" s="67"/>
      <c r="F301" s="67"/>
      <c r="G301" s="67"/>
      <c r="H301" s="217"/>
      <c r="I301" s="217"/>
      <c r="J301" s="217"/>
      <c r="K301" s="217"/>
      <c r="L301" s="67"/>
      <c r="M301" s="67"/>
    </row>
    <row r="302" spans="1:13" ht="12.75">
      <c r="A302" s="217"/>
      <c r="B302" s="218"/>
      <c r="C302" s="217"/>
      <c r="D302" s="217"/>
      <c r="E302" s="67"/>
      <c r="F302" s="67"/>
      <c r="G302" s="67"/>
      <c r="H302" s="217"/>
      <c r="I302" s="217"/>
      <c r="J302" s="217"/>
      <c r="K302" s="217"/>
      <c r="L302" s="67"/>
      <c r="M302" s="67"/>
    </row>
    <row r="303" spans="1:13" ht="12.75">
      <c r="A303" s="217"/>
      <c r="B303" s="218"/>
      <c r="C303" s="217"/>
      <c r="D303" s="217"/>
      <c r="E303" s="67"/>
      <c r="F303" s="67"/>
      <c r="G303" s="67"/>
      <c r="H303" s="217"/>
      <c r="I303" s="217"/>
      <c r="J303" s="217"/>
      <c r="K303" s="217"/>
      <c r="L303" s="67"/>
      <c r="M303" s="67"/>
    </row>
    <row r="304" spans="1:13" ht="12.75">
      <c r="A304" s="217"/>
      <c r="B304" s="218"/>
      <c r="C304" s="217"/>
      <c r="D304" s="217"/>
      <c r="E304" s="67"/>
      <c r="F304" s="67"/>
      <c r="G304" s="67"/>
      <c r="H304" s="217"/>
      <c r="I304" s="217"/>
      <c r="J304" s="217"/>
      <c r="K304" s="217"/>
      <c r="L304" s="67"/>
      <c r="M304" s="67"/>
    </row>
    <row r="305" spans="1:13" ht="12.75">
      <c r="A305" s="217"/>
      <c r="B305" s="218"/>
      <c r="C305" s="217"/>
      <c r="D305" s="217"/>
      <c r="E305" s="67"/>
      <c r="F305" s="67"/>
      <c r="G305" s="67"/>
      <c r="H305" s="217"/>
      <c r="I305" s="217"/>
      <c r="J305" s="217"/>
      <c r="K305" s="217"/>
      <c r="L305" s="67"/>
      <c r="M305" s="67"/>
    </row>
    <row r="306" spans="1:13" ht="12.75">
      <c r="A306" s="217"/>
      <c r="B306" s="218"/>
      <c r="C306" s="217"/>
      <c r="D306" s="217"/>
      <c r="E306" s="67"/>
      <c r="F306" s="67"/>
      <c r="G306" s="67"/>
      <c r="H306" s="217"/>
      <c r="I306" s="217"/>
      <c r="J306" s="217"/>
      <c r="K306" s="217"/>
      <c r="L306" s="67"/>
      <c r="M306" s="67"/>
    </row>
    <row r="307" spans="1:13" ht="12.75">
      <c r="A307" s="217"/>
      <c r="B307" s="218"/>
      <c r="C307" s="217"/>
      <c r="D307" s="217"/>
      <c r="E307" s="67"/>
      <c r="F307" s="67"/>
      <c r="G307" s="67"/>
      <c r="H307" s="217"/>
      <c r="I307" s="217"/>
      <c r="J307" s="217"/>
      <c r="K307" s="217"/>
      <c r="L307" s="67"/>
      <c r="M307" s="67"/>
    </row>
    <row r="308" spans="1:13" ht="12.75">
      <c r="A308" s="217"/>
      <c r="B308" s="218"/>
      <c r="C308" s="217"/>
      <c r="D308" s="217"/>
      <c r="E308" s="67"/>
      <c r="F308" s="67"/>
      <c r="G308" s="67"/>
      <c r="H308" s="217"/>
      <c r="I308" s="217"/>
      <c r="J308" s="217"/>
      <c r="K308" s="217"/>
      <c r="L308" s="67"/>
      <c r="M308" s="67"/>
    </row>
    <row r="309" spans="1:13" ht="12.75">
      <c r="A309" s="217"/>
      <c r="B309" s="218"/>
      <c r="C309" s="217"/>
      <c r="D309" s="217"/>
      <c r="E309" s="67"/>
      <c r="F309" s="67"/>
      <c r="G309" s="67"/>
      <c r="H309" s="217"/>
      <c r="I309" s="217"/>
      <c r="J309" s="217"/>
      <c r="K309" s="217"/>
      <c r="L309" s="67"/>
      <c r="M309" s="67"/>
    </row>
    <row r="310" spans="1:13" ht="12.75">
      <c r="A310" s="217"/>
      <c r="B310" s="218"/>
      <c r="C310" s="217"/>
      <c r="D310" s="217"/>
      <c r="E310" s="67"/>
      <c r="F310" s="67"/>
      <c r="G310" s="67"/>
      <c r="H310" s="217"/>
      <c r="I310" s="217"/>
      <c r="J310" s="217"/>
      <c r="K310" s="217"/>
      <c r="L310" s="67"/>
      <c r="M310" s="67"/>
    </row>
    <row r="311" spans="1:13" ht="12.75">
      <c r="A311" s="217"/>
      <c r="B311" s="218"/>
      <c r="C311" s="217"/>
      <c r="D311" s="217"/>
      <c r="E311" s="67"/>
      <c r="F311" s="67"/>
      <c r="G311" s="67"/>
      <c r="H311" s="217"/>
      <c r="I311" s="217"/>
      <c r="J311" s="217"/>
      <c r="K311" s="217"/>
      <c r="L311" s="67"/>
      <c r="M311" s="67"/>
    </row>
    <row r="312" spans="1:13" ht="12.75">
      <c r="A312" s="217"/>
      <c r="B312" s="218"/>
      <c r="C312" s="217"/>
      <c r="D312" s="217"/>
      <c r="E312" s="67"/>
      <c r="F312" s="67"/>
      <c r="G312" s="67"/>
      <c r="H312" s="217"/>
      <c r="I312" s="217"/>
      <c r="J312" s="217"/>
      <c r="K312" s="217"/>
      <c r="L312" s="67"/>
      <c r="M312" s="67"/>
    </row>
    <row r="313" spans="1:13" ht="12.75">
      <c r="A313" s="217"/>
      <c r="B313" s="218"/>
      <c r="C313" s="217"/>
      <c r="D313" s="217"/>
      <c r="E313" s="67"/>
      <c r="F313" s="67"/>
      <c r="G313" s="67"/>
      <c r="H313" s="217"/>
      <c r="I313" s="217"/>
      <c r="J313" s="217"/>
      <c r="K313" s="217"/>
      <c r="L313" s="67"/>
      <c r="M313" s="67"/>
    </row>
    <row r="314" spans="1:13" ht="12.75">
      <c r="A314" s="217"/>
      <c r="B314" s="218"/>
      <c r="C314" s="217"/>
      <c r="D314" s="217"/>
      <c r="E314" s="67"/>
      <c r="F314" s="67"/>
      <c r="G314" s="67"/>
      <c r="H314" s="217"/>
      <c r="I314" s="217"/>
      <c r="J314" s="217"/>
      <c r="K314" s="217"/>
      <c r="L314" s="67"/>
      <c r="M314" s="67"/>
    </row>
    <row r="315" spans="1:13" ht="12.75">
      <c r="A315" s="217"/>
      <c r="B315" s="218"/>
      <c r="C315" s="217"/>
      <c r="D315" s="217"/>
      <c r="E315" s="67"/>
      <c r="F315" s="67"/>
      <c r="G315" s="67"/>
      <c r="H315" s="217"/>
      <c r="I315" s="217"/>
      <c r="J315" s="217"/>
      <c r="K315" s="217"/>
      <c r="L315" s="67"/>
      <c r="M315" s="67"/>
    </row>
    <row r="316" spans="1:13" ht="12.75">
      <c r="A316" s="217"/>
      <c r="B316" s="218"/>
      <c r="C316" s="217"/>
      <c r="D316" s="217"/>
      <c r="E316" s="67"/>
      <c r="F316" s="67"/>
      <c r="G316" s="67"/>
      <c r="H316" s="217"/>
      <c r="I316" s="217"/>
      <c r="J316" s="217"/>
      <c r="K316" s="217"/>
      <c r="L316" s="67"/>
      <c r="M316" s="67"/>
    </row>
    <row r="317" spans="1:13" ht="12.75">
      <c r="A317" s="217"/>
      <c r="B317" s="218"/>
      <c r="C317" s="217"/>
      <c r="D317" s="217"/>
      <c r="E317" s="67"/>
      <c r="F317" s="67"/>
      <c r="G317" s="67"/>
      <c r="H317" s="217"/>
      <c r="I317" s="217"/>
      <c r="J317" s="217"/>
      <c r="K317" s="217"/>
      <c r="L317" s="67"/>
      <c r="M317" s="67"/>
    </row>
    <row r="318" spans="1:13" ht="12.75">
      <c r="A318" s="217"/>
      <c r="B318" s="218"/>
      <c r="C318" s="217"/>
      <c r="D318" s="217"/>
      <c r="E318" s="67"/>
      <c r="F318" s="67"/>
      <c r="G318" s="67"/>
      <c r="H318" s="217"/>
      <c r="I318" s="217"/>
      <c r="J318" s="217"/>
      <c r="K318" s="217"/>
      <c r="L318" s="67"/>
      <c r="M318" s="67"/>
    </row>
    <row r="319" spans="1:13" ht="12.75">
      <c r="A319" s="217"/>
      <c r="B319" s="218"/>
      <c r="C319" s="217"/>
      <c r="D319" s="217"/>
      <c r="E319" s="67"/>
      <c r="F319" s="67"/>
      <c r="G319" s="67"/>
      <c r="H319" s="217"/>
      <c r="I319" s="217"/>
      <c r="J319" s="217"/>
      <c r="K319" s="217"/>
      <c r="L319" s="67"/>
      <c r="M319" s="67"/>
    </row>
    <row r="320" spans="1:13" ht="12.75">
      <c r="A320" s="217"/>
      <c r="B320" s="218"/>
      <c r="C320" s="217"/>
      <c r="D320" s="217"/>
      <c r="E320" s="67"/>
      <c r="F320" s="67"/>
      <c r="G320" s="67"/>
      <c r="H320" s="217"/>
      <c r="I320" s="217"/>
      <c r="J320" s="217"/>
      <c r="K320" s="217"/>
      <c r="L320" s="67"/>
      <c r="M320" s="67"/>
    </row>
    <row r="321" spans="1:13" ht="12.75">
      <c r="A321" s="217"/>
      <c r="B321" s="218"/>
      <c r="C321" s="217"/>
      <c r="D321" s="217"/>
      <c r="E321" s="67"/>
      <c r="F321" s="67"/>
      <c r="G321" s="67"/>
      <c r="H321" s="217"/>
      <c r="I321" s="217"/>
      <c r="J321" s="217"/>
      <c r="K321" s="217"/>
      <c r="L321" s="67"/>
      <c r="M321" s="67"/>
    </row>
    <row r="322" spans="1:13" ht="12.75">
      <c r="A322" s="217"/>
      <c r="B322" s="218"/>
      <c r="C322" s="217"/>
      <c r="D322" s="217"/>
      <c r="E322" s="67"/>
      <c r="F322" s="67"/>
      <c r="G322" s="67"/>
      <c r="H322" s="217"/>
      <c r="I322" s="217"/>
      <c r="J322" s="217"/>
      <c r="K322" s="217"/>
      <c r="L322" s="67"/>
      <c r="M322" s="67"/>
    </row>
    <row r="323" spans="1:13" ht="12.75">
      <c r="A323" s="217"/>
      <c r="B323" s="218"/>
      <c r="C323" s="217"/>
      <c r="D323" s="217"/>
      <c r="E323" s="67"/>
      <c r="F323" s="67"/>
      <c r="G323" s="67"/>
      <c r="H323" s="217"/>
      <c r="I323" s="217"/>
      <c r="J323" s="217"/>
      <c r="K323" s="217"/>
      <c r="L323" s="67"/>
      <c r="M323" s="67"/>
    </row>
    <row r="324" spans="1:13" ht="12.75">
      <c r="A324" s="217"/>
      <c r="B324" s="218"/>
      <c r="C324" s="217"/>
      <c r="D324" s="217"/>
      <c r="E324" s="67"/>
      <c r="F324" s="67"/>
      <c r="G324" s="67"/>
      <c r="H324" s="217"/>
      <c r="I324" s="217"/>
      <c r="J324" s="217"/>
      <c r="K324" s="217"/>
      <c r="L324" s="67"/>
      <c r="M324" s="67"/>
    </row>
    <row r="325" spans="1:13" ht="12.75">
      <c r="A325" s="217"/>
      <c r="B325" s="218"/>
      <c r="C325" s="217"/>
      <c r="D325" s="217"/>
      <c r="E325" s="67"/>
      <c r="F325" s="67"/>
      <c r="G325" s="67"/>
      <c r="H325" s="217"/>
      <c r="I325" s="217"/>
      <c r="J325" s="217"/>
      <c r="K325" s="217"/>
      <c r="L325" s="67"/>
      <c r="M325" s="67"/>
    </row>
    <row r="326" spans="1:13" ht="12.75">
      <c r="A326" s="217"/>
      <c r="B326" s="218"/>
      <c r="C326" s="217"/>
      <c r="D326" s="217"/>
      <c r="E326" s="67"/>
      <c r="F326" s="67"/>
      <c r="G326" s="67"/>
      <c r="H326" s="217"/>
      <c r="I326" s="217"/>
      <c r="J326" s="217"/>
      <c r="K326" s="217"/>
      <c r="L326" s="67"/>
      <c r="M326" s="67"/>
    </row>
    <row r="327" spans="1:13" ht="12.75">
      <c r="A327" s="217"/>
      <c r="B327" s="218"/>
      <c r="C327" s="217"/>
      <c r="D327" s="217"/>
      <c r="E327" s="67"/>
      <c r="F327" s="67"/>
      <c r="G327" s="67"/>
      <c r="H327" s="217"/>
      <c r="I327" s="217"/>
      <c r="J327" s="217"/>
      <c r="K327" s="217"/>
      <c r="L327" s="67"/>
      <c r="M327" s="67"/>
    </row>
    <row r="328" spans="1:13" ht="12.75">
      <c r="A328" s="217"/>
      <c r="B328" s="218"/>
      <c r="C328" s="217"/>
      <c r="D328" s="217"/>
      <c r="E328" s="67"/>
      <c r="F328" s="67"/>
      <c r="G328" s="67"/>
      <c r="H328" s="217"/>
      <c r="I328" s="217"/>
      <c r="J328" s="217"/>
      <c r="K328" s="217"/>
      <c r="L328" s="67"/>
      <c r="M328" s="67"/>
    </row>
    <row r="329" spans="1:13" ht="12.75">
      <c r="A329" s="217"/>
      <c r="B329" s="218"/>
      <c r="C329" s="217"/>
      <c r="D329" s="217"/>
      <c r="E329" s="67"/>
      <c r="F329" s="67"/>
      <c r="G329" s="67"/>
      <c r="H329" s="217"/>
      <c r="I329" s="217"/>
      <c r="J329" s="217"/>
      <c r="K329" s="217"/>
      <c r="L329" s="67"/>
      <c r="M329" s="67"/>
    </row>
    <row r="330" spans="1:13" ht="12.75">
      <c r="A330" s="217"/>
      <c r="B330" s="218"/>
      <c r="C330" s="217"/>
      <c r="D330" s="217"/>
      <c r="E330" s="67"/>
      <c r="F330" s="67"/>
      <c r="G330" s="67"/>
      <c r="H330" s="217"/>
      <c r="I330" s="217"/>
      <c r="J330" s="217"/>
      <c r="K330" s="217"/>
      <c r="L330" s="67"/>
      <c r="M330" s="67"/>
    </row>
    <row r="331" spans="1:13" ht="12.75">
      <c r="A331" s="217"/>
      <c r="B331" s="218"/>
      <c r="C331" s="217"/>
      <c r="D331" s="217"/>
      <c r="E331" s="67"/>
      <c r="F331" s="67"/>
      <c r="G331" s="67"/>
      <c r="H331" s="217"/>
      <c r="I331" s="217"/>
      <c r="J331" s="217"/>
      <c r="K331" s="217"/>
      <c r="L331" s="67"/>
      <c r="M331" s="67"/>
    </row>
    <row r="332" spans="1:13" ht="12.75">
      <c r="A332" s="217"/>
      <c r="B332" s="218"/>
      <c r="C332" s="217"/>
      <c r="D332" s="217"/>
      <c r="E332" s="67"/>
      <c r="F332" s="67"/>
      <c r="G332" s="67"/>
      <c r="H332" s="217"/>
      <c r="I332" s="217"/>
      <c r="J332" s="217"/>
      <c r="K332" s="217"/>
      <c r="L332" s="67"/>
      <c r="M332" s="67"/>
    </row>
    <row r="333" spans="1:13" ht="12.75">
      <c r="A333" s="217"/>
      <c r="B333" s="218"/>
      <c r="C333" s="217"/>
      <c r="D333" s="217"/>
      <c r="E333" s="67"/>
      <c r="F333" s="67"/>
      <c r="G333" s="67"/>
      <c r="H333" s="217"/>
      <c r="I333" s="217"/>
      <c r="J333" s="217"/>
      <c r="K333" s="217"/>
      <c r="L333" s="67"/>
      <c r="M333" s="67"/>
    </row>
    <row r="334" spans="1:13" ht="12.75">
      <c r="A334" s="217"/>
      <c r="B334" s="218"/>
      <c r="C334" s="217"/>
      <c r="D334" s="217"/>
      <c r="E334" s="67"/>
      <c r="F334" s="67"/>
      <c r="G334" s="67"/>
      <c r="H334" s="217"/>
      <c r="I334" s="217"/>
      <c r="J334" s="217"/>
      <c r="K334" s="217"/>
      <c r="L334" s="67"/>
      <c r="M334" s="67"/>
    </row>
    <row r="335" spans="1:13" ht="12.75">
      <c r="A335" s="217"/>
      <c r="B335" s="218"/>
      <c r="C335" s="217"/>
      <c r="D335" s="217"/>
      <c r="E335" s="67"/>
      <c r="F335" s="67"/>
      <c r="G335" s="67"/>
      <c r="H335" s="217"/>
      <c r="I335" s="217"/>
      <c r="J335" s="217"/>
      <c r="K335" s="217"/>
      <c r="L335" s="67"/>
      <c r="M335" s="67"/>
    </row>
    <row r="336" spans="1:13" ht="12.75">
      <c r="A336" s="217"/>
      <c r="B336" s="218"/>
      <c r="C336" s="217"/>
      <c r="D336" s="217"/>
      <c r="E336" s="67"/>
      <c r="F336" s="67"/>
      <c r="G336" s="67"/>
      <c r="H336" s="217"/>
      <c r="I336" s="217"/>
      <c r="J336" s="217"/>
      <c r="K336" s="217"/>
      <c r="L336" s="67"/>
      <c r="M336" s="67"/>
    </row>
    <row r="337" spans="1:13" ht="12.75">
      <c r="A337" s="217"/>
      <c r="B337" s="218"/>
      <c r="C337" s="217"/>
      <c r="D337" s="217"/>
      <c r="E337" s="67"/>
      <c r="F337" s="67"/>
      <c r="G337" s="67"/>
      <c r="H337" s="217"/>
      <c r="I337" s="217"/>
      <c r="J337" s="217"/>
      <c r="K337" s="217"/>
      <c r="L337" s="67"/>
      <c r="M337" s="67"/>
    </row>
    <row r="338" spans="1:13" ht="12.75">
      <c r="A338" s="217"/>
      <c r="B338" s="218"/>
      <c r="C338" s="217"/>
      <c r="D338" s="217"/>
      <c r="E338" s="67"/>
      <c r="F338" s="67"/>
      <c r="G338" s="67"/>
      <c r="H338" s="217"/>
      <c r="I338" s="217"/>
      <c r="J338" s="217"/>
      <c r="K338" s="217"/>
      <c r="L338" s="67"/>
      <c r="M338" s="67"/>
    </row>
    <row r="339" spans="1:13" ht="12.75">
      <c r="A339" s="217"/>
      <c r="B339" s="218"/>
      <c r="C339" s="217"/>
      <c r="D339" s="217"/>
      <c r="E339" s="67"/>
      <c r="F339" s="67"/>
      <c r="G339" s="67"/>
      <c r="H339" s="217"/>
      <c r="I339" s="217"/>
      <c r="J339" s="217"/>
      <c r="K339" s="217"/>
      <c r="L339" s="67"/>
      <c r="M339" s="67"/>
    </row>
    <row r="340" spans="1:13" ht="12.75">
      <c r="A340" s="217"/>
      <c r="B340" s="218"/>
      <c r="C340" s="217"/>
      <c r="D340" s="217"/>
      <c r="E340" s="67"/>
      <c r="F340" s="67"/>
      <c r="G340" s="67"/>
      <c r="H340" s="217"/>
      <c r="I340" s="217"/>
      <c r="J340" s="217"/>
      <c r="K340" s="217"/>
      <c r="L340" s="67"/>
      <c r="M340" s="67"/>
    </row>
    <row r="341" spans="1:13" ht="12.75">
      <c r="A341" s="217"/>
      <c r="B341" s="218"/>
      <c r="C341" s="217"/>
      <c r="D341" s="217"/>
      <c r="E341" s="67"/>
      <c r="F341" s="67"/>
      <c r="G341" s="67"/>
      <c r="H341" s="217"/>
      <c r="I341" s="217"/>
      <c r="J341" s="217"/>
      <c r="K341" s="217"/>
      <c r="L341" s="67"/>
      <c r="M341" s="67"/>
    </row>
    <row r="342" spans="1:13" ht="12.75">
      <c r="A342" s="217"/>
      <c r="B342" s="218"/>
      <c r="C342" s="217"/>
      <c r="D342" s="217"/>
      <c r="E342" s="67"/>
      <c r="F342" s="67"/>
      <c r="G342" s="67"/>
      <c r="H342" s="217"/>
      <c r="I342" s="217"/>
      <c r="J342" s="217"/>
      <c r="K342" s="217"/>
      <c r="L342" s="67"/>
      <c r="M342" s="67"/>
    </row>
    <row r="343" spans="1:13" ht="12.75">
      <c r="A343" s="217"/>
      <c r="B343" s="218"/>
      <c r="C343" s="217"/>
      <c r="D343" s="217"/>
      <c r="E343" s="67"/>
      <c r="F343" s="67"/>
      <c r="G343" s="67"/>
      <c r="H343" s="217"/>
      <c r="I343" s="217"/>
      <c r="J343" s="217"/>
      <c r="K343" s="217"/>
      <c r="L343" s="67"/>
      <c r="M343" s="67"/>
    </row>
    <row r="344" spans="1:13" ht="12.75">
      <c r="A344" s="217"/>
      <c r="B344" s="218"/>
      <c r="C344" s="217"/>
      <c r="D344" s="217"/>
      <c r="E344" s="67"/>
      <c r="F344" s="67"/>
      <c r="G344" s="67"/>
      <c r="H344" s="217"/>
      <c r="I344" s="217"/>
      <c r="J344" s="217"/>
      <c r="K344" s="217"/>
      <c r="L344" s="67"/>
      <c r="M344" s="67"/>
    </row>
    <row r="345" spans="1:13" ht="12.75">
      <c r="A345" s="217"/>
      <c r="B345" s="218"/>
      <c r="C345" s="217"/>
      <c r="D345" s="217"/>
      <c r="E345" s="67"/>
      <c r="F345" s="67"/>
      <c r="G345" s="67"/>
      <c r="H345" s="217"/>
      <c r="I345" s="217"/>
      <c r="J345" s="217"/>
      <c r="K345" s="217"/>
      <c r="L345" s="67"/>
      <c r="M345" s="67"/>
    </row>
    <row r="346" spans="1:13" ht="12.75">
      <c r="A346" s="217"/>
      <c r="B346" s="218"/>
      <c r="C346" s="217"/>
      <c r="D346" s="217"/>
      <c r="E346" s="67"/>
      <c r="F346" s="67"/>
      <c r="G346" s="67"/>
      <c r="H346" s="217"/>
      <c r="I346" s="217"/>
      <c r="J346" s="217"/>
      <c r="K346" s="217"/>
      <c r="L346" s="67"/>
      <c r="M346" s="67"/>
    </row>
    <row r="347" spans="1:13" ht="12.75">
      <c r="A347" s="217"/>
      <c r="B347" s="218"/>
      <c r="C347" s="217"/>
      <c r="D347" s="217"/>
      <c r="E347" s="67"/>
      <c r="F347" s="67"/>
      <c r="G347" s="67"/>
      <c r="H347" s="217"/>
      <c r="I347" s="217"/>
      <c r="J347" s="217"/>
      <c r="K347" s="217"/>
      <c r="L347" s="67"/>
      <c r="M347" s="67"/>
    </row>
    <row r="348" spans="1:13" ht="12.75">
      <c r="A348" s="217"/>
      <c r="B348" s="218"/>
      <c r="C348" s="217"/>
      <c r="D348" s="217"/>
      <c r="E348" s="67"/>
      <c r="F348" s="67"/>
      <c r="G348" s="67"/>
      <c r="H348" s="217"/>
      <c r="I348" s="217"/>
      <c r="J348" s="217"/>
      <c r="K348" s="217"/>
      <c r="L348" s="67"/>
      <c r="M348" s="67"/>
    </row>
    <row r="349" spans="1:13" ht="12.75">
      <c r="A349" s="217"/>
      <c r="B349" s="218"/>
      <c r="C349" s="217"/>
      <c r="D349" s="217"/>
      <c r="E349" s="67"/>
      <c r="F349" s="67"/>
      <c r="G349" s="67"/>
      <c r="H349" s="217"/>
      <c r="I349" s="217"/>
      <c r="J349" s="217"/>
      <c r="K349" s="217"/>
      <c r="L349" s="67"/>
      <c r="M349" s="67"/>
    </row>
    <row r="350" spans="1:13" ht="12.75">
      <c r="A350" s="217"/>
      <c r="B350" s="218"/>
      <c r="C350" s="217"/>
      <c r="D350" s="217"/>
      <c r="E350" s="67"/>
      <c r="F350" s="67"/>
      <c r="G350" s="67"/>
      <c r="H350" s="217"/>
      <c r="I350" s="217"/>
      <c r="J350" s="217"/>
      <c r="K350" s="217"/>
      <c r="L350" s="67"/>
      <c r="M350" s="67"/>
    </row>
    <row r="351" spans="1:13" ht="12.75">
      <c r="A351" s="217"/>
      <c r="B351" s="218"/>
      <c r="C351" s="217"/>
      <c r="D351" s="217"/>
      <c r="E351" s="67"/>
      <c r="F351" s="67"/>
      <c r="G351" s="67"/>
      <c r="H351" s="217"/>
      <c r="I351" s="217"/>
      <c r="J351" s="217"/>
      <c r="K351" s="217"/>
      <c r="L351" s="67"/>
      <c r="M351" s="67"/>
    </row>
    <row r="352" spans="1:13" ht="12.75">
      <c r="A352" s="217"/>
      <c r="B352" s="218"/>
      <c r="C352" s="217"/>
      <c r="D352" s="217"/>
      <c r="E352" s="67"/>
      <c r="F352" s="67"/>
      <c r="G352" s="67"/>
      <c r="H352" s="217"/>
      <c r="I352" s="217"/>
      <c r="J352" s="217"/>
      <c r="K352" s="217"/>
      <c r="L352" s="67"/>
      <c r="M352" s="67"/>
    </row>
    <row r="353" spans="1:13" ht="12.75">
      <c r="A353" s="217"/>
      <c r="B353" s="218"/>
      <c r="C353" s="217"/>
      <c r="D353" s="217"/>
      <c r="E353" s="67"/>
      <c r="F353" s="67"/>
      <c r="G353" s="67"/>
      <c r="H353" s="217"/>
      <c r="I353" s="217"/>
      <c r="J353" s="217"/>
      <c r="K353" s="217"/>
      <c r="L353" s="67"/>
      <c r="M353" s="67"/>
    </row>
    <row r="354" spans="1:13" ht="12.75">
      <c r="A354" s="217"/>
      <c r="B354" s="218"/>
      <c r="C354" s="217"/>
      <c r="D354" s="217"/>
      <c r="E354" s="67"/>
      <c r="F354" s="67"/>
      <c r="G354" s="67"/>
      <c r="H354" s="217"/>
      <c r="I354" s="217"/>
      <c r="J354" s="217"/>
      <c r="K354" s="217"/>
      <c r="L354" s="67"/>
      <c r="M354" s="67"/>
    </row>
    <row r="355" spans="1:13" ht="12.75">
      <c r="A355" s="217"/>
      <c r="B355" s="218"/>
      <c r="C355" s="217"/>
      <c r="D355" s="217"/>
      <c r="E355" s="67"/>
      <c r="F355" s="67"/>
      <c r="G355" s="67"/>
      <c r="H355" s="217"/>
      <c r="I355" s="217"/>
      <c r="J355" s="217"/>
      <c r="K355" s="217"/>
      <c r="L355" s="67"/>
      <c r="M355" s="67"/>
    </row>
    <row r="356" spans="1:13" ht="12.75">
      <c r="A356" s="217"/>
      <c r="B356" s="218"/>
      <c r="C356" s="217"/>
      <c r="D356" s="217"/>
      <c r="E356" s="67"/>
      <c r="F356" s="67"/>
      <c r="G356" s="67"/>
      <c r="H356" s="217"/>
      <c r="I356" s="217"/>
      <c r="J356" s="217"/>
      <c r="K356" s="217"/>
      <c r="L356" s="67"/>
      <c r="M356" s="67"/>
    </row>
    <row r="357" spans="1:13" ht="12.75">
      <c r="A357" s="217"/>
      <c r="B357" s="218"/>
      <c r="C357" s="217"/>
      <c r="D357" s="217"/>
      <c r="E357" s="67"/>
      <c r="F357" s="67"/>
      <c r="G357" s="67"/>
      <c r="H357" s="217"/>
      <c r="I357" s="217"/>
      <c r="J357" s="217"/>
      <c r="K357" s="217"/>
      <c r="L357" s="67"/>
      <c r="M357" s="67"/>
    </row>
    <row r="358" spans="1:13" ht="12.75">
      <c r="A358" s="217"/>
      <c r="B358" s="218"/>
      <c r="C358" s="217"/>
      <c r="D358" s="217"/>
      <c r="E358" s="67"/>
      <c r="F358" s="67"/>
      <c r="G358" s="67"/>
      <c r="H358" s="217"/>
      <c r="I358" s="217"/>
      <c r="J358" s="217"/>
      <c r="K358" s="217"/>
      <c r="L358" s="67"/>
      <c r="M358" s="67"/>
    </row>
    <row r="359" spans="1:13" ht="12.75">
      <c r="A359" s="217"/>
      <c r="B359" s="218"/>
      <c r="C359" s="217"/>
      <c r="D359" s="217"/>
      <c r="E359" s="67"/>
      <c r="F359" s="67"/>
      <c r="G359" s="67"/>
      <c r="H359" s="217"/>
      <c r="I359" s="217"/>
      <c r="J359" s="217"/>
      <c r="K359" s="217"/>
      <c r="L359" s="67"/>
      <c r="M359" s="67"/>
    </row>
    <row r="360" spans="1:13" ht="12.75">
      <c r="A360" s="217"/>
      <c r="B360" s="218"/>
      <c r="C360" s="217"/>
      <c r="D360" s="217"/>
      <c r="E360" s="67"/>
      <c r="F360" s="67"/>
      <c r="G360" s="67"/>
      <c r="H360" s="217"/>
      <c r="I360" s="217"/>
      <c r="J360" s="217"/>
      <c r="K360" s="217"/>
      <c r="L360" s="67"/>
      <c r="M360" s="67"/>
    </row>
    <row r="361" spans="1:13" ht="12.75">
      <c r="A361" s="217"/>
      <c r="B361" s="218"/>
      <c r="C361" s="217"/>
      <c r="D361" s="217"/>
      <c r="E361" s="67"/>
      <c r="F361" s="67"/>
      <c r="G361" s="67"/>
      <c r="H361" s="217"/>
      <c r="I361" s="217"/>
      <c r="J361" s="217"/>
      <c r="K361" s="217"/>
      <c r="L361" s="67"/>
      <c r="M361" s="67"/>
    </row>
    <row r="362" spans="1:13" ht="12.75">
      <c r="A362" s="217"/>
      <c r="B362" s="218"/>
      <c r="C362" s="217"/>
      <c r="D362" s="217"/>
      <c r="E362" s="67"/>
      <c r="F362" s="67"/>
      <c r="G362" s="67"/>
      <c r="H362" s="217"/>
      <c r="I362" s="217"/>
      <c r="J362" s="217"/>
      <c r="K362" s="217"/>
      <c r="L362" s="67"/>
      <c r="M362" s="67"/>
    </row>
    <row r="363" spans="1:13" ht="12.75">
      <c r="A363" s="217"/>
      <c r="B363" s="218"/>
      <c r="C363" s="217"/>
      <c r="D363" s="217"/>
      <c r="E363" s="67"/>
      <c r="F363" s="67"/>
      <c r="G363" s="67"/>
      <c r="H363" s="217"/>
      <c r="I363" s="217"/>
      <c r="J363" s="217"/>
      <c r="K363" s="217"/>
      <c r="L363" s="67"/>
      <c r="M363" s="67"/>
    </row>
    <row r="364" spans="1:13" ht="12.75">
      <c r="A364" s="217"/>
      <c r="B364" s="218"/>
      <c r="C364" s="217"/>
      <c r="D364" s="217"/>
      <c r="E364" s="67"/>
      <c r="F364" s="67"/>
      <c r="G364" s="67"/>
      <c r="H364" s="217"/>
      <c r="I364" s="217"/>
      <c r="J364" s="217"/>
      <c r="K364" s="217"/>
      <c r="L364" s="67"/>
      <c r="M364" s="67"/>
    </row>
    <row r="365" spans="1:13" ht="12.75">
      <c r="A365" s="217"/>
      <c r="B365" s="218"/>
      <c r="C365" s="217"/>
      <c r="D365" s="217"/>
      <c r="E365" s="67"/>
      <c r="F365" s="67"/>
      <c r="G365" s="67"/>
      <c r="H365" s="217"/>
      <c r="I365" s="217"/>
      <c r="J365" s="217"/>
      <c r="K365" s="217"/>
      <c r="L365" s="67"/>
      <c r="M365" s="67"/>
    </row>
    <row r="366" spans="1:13" ht="12.75">
      <c r="A366" s="217"/>
      <c r="B366" s="218"/>
      <c r="C366" s="217"/>
      <c r="D366" s="217"/>
      <c r="E366" s="67"/>
      <c r="F366" s="67"/>
      <c r="G366" s="67"/>
      <c r="H366" s="217"/>
      <c r="I366" s="217"/>
      <c r="J366" s="217"/>
      <c r="K366" s="217"/>
      <c r="L366" s="67"/>
      <c r="M366" s="67"/>
    </row>
    <row r="367" spans="1:13" ht="12.75">
      <c r="A367" s="217"/>
      <c r="B367" s="218"/>
      <c r="C367" s="217"/>
      <c r="D367" s="217"/>
      <c r="E367" s="67"/>
      <c r="F367" s="67"/>
      <c r="G367" s="67"/>
      <c r="H367" s="217"/>
      <c r="I367" s="217"/>
      <c r="J367" s="217"/>
      <c r="K367" s="217"/>
      <c r="L367" s="67"/>
      <c r="M367" s="67"/>
    </row>
    <row r="368" spans="1:13" ht="12.75">
      <c r="A368" s="217"/>
      <c r="B368" s="218"/>
      <c r="C368" s="217"/>
      <c r="D368" s="217"/>
      <c r="E368" s="67"/>
      <c r="F368" s="67"/>
      <c r="G368" s="67"/>
      <c r="H368" s="217"/>
      <c r="I368" s="217"/>
      <c r="J368" s="217"/>
      <c r="K368" s="217"/>
      <c r="L368" s="67"/>
      <c r="M368" s="67"/>
    </row>
    <row r="369" spans="1:13" ht="12.75">
      <c r="A369" s="217"/>
      <c r="B369" s="218"/>
      <c r="C369" s="217"/>
      <c r="D369" s="217"/>
      <c r="E369" s="67"/>
      <c r="F369" s="67"/>
      <c r="G369" s="67"/>
      <c r="H369" s="217"/>
      <c r="I369" s="217"/>
      <c r="J369" s="217"/>
      <c r="K369" s="217"/>
      <c r="L369" s="67"/>
      <c r="M369" s="67"/>
    </row>
    <row r="370" spans="1:13" ht="12.75">
      <c r="A370" s="217"/>
      <c r="B370" s="218"/>
      <c r="C370" s="217"/>
      <c r="D370" s="217"/>
      <c r="E370" s="67"/>
      <c r="F370" s="67"/>
      <c r="G370" s="67"/>
      <c r="H370" s="217"/>
      <c r="I370" s="217"/>
      <c r="J370" s="217"/>
      <c r="K370" s="217"/>
      <c r="L370" s="67"/>
      <c r="M370" s="67"/>
    </row>
    <row r="371" spans="1:13" ht="12.75">
      <c r="A371" s="217"/>
      <c r="B371" s="218"/>
      <c r="C371" s="217"/>
      <c r="D371" s="217"/>
      <c r="E371" s="67"/>
      <c r="F371" s="67"/>
      <c r="G371" s="67"/>
      <c r="H371" s="217"/>
      <c r="I371" s="217"/>
      <c r="J371" s="217"/>
      <c r="K371" s="217"/>
      <c r="L371" s="67"/>
      <c r="M371" s="67"/>
    </row>
    <row r="372" spans="1:13" ht="12.75">
      <c r="A372" s="217"/>
      <c r="B372" s="218"/>
      <c r="C372" s="217"/>
      <c r="D372" s="217"/>
      <c r="E372" s="67"/>
      <c r="F372" s="67"/>
      <c r="G372" s="67"/>
      <c r="H372" s="217"/>
      <c r="I372" s="217"/>
      <c r="J372" s="217"/>
      <c r="K372" s="217"/>
      <c r="L372" s="67"/>
      <c r="M372" s="67"/>
    </row>
    <row r="373" spans="1:13" ht="12.75">
      <c r="A373" s="217"/>
      <c r="B373" s="218"/>
      <c r="C373" s="217"/>
      <c r="D373" s="217"/>
      <c r="E373" s="67"/>
      <c r="F373" s="67"/>
      <c r="G373" s="67"/>
      <c r="H373" s="217"/>
      <c r="I373" s="217"/>
      <c r="J373" s="217"/>
      <c r="K373" s="217"/>
      <c r="L373" s="67"/>
      <c r="M373" s="67"/>
    </row>
    <row r="374" spans="1:13" ht="12.75">
      <c r="A374" s="217"/>
      <c r="B374" s="218"/>
      <c r="C374" s="217"/>
      <c r="D374" s="217"/>
      <c r="E374" s="67"/>
      <c r="F374" s="67"/>
      <c r="G374" s="67"/>
      <c r="H374" s="217"/>
      <c r="I374" s="217"/>
      <c r="J374" s="217"/>
      <c r="K374" s="217"/>
      <c r="L374" s="67"/>
      <c r="M374" s="67"/>
    </row>
    <row r="375" spans="1:13" ht="12.75">
      <c r="A375" s="217"/>
      <c r="B375" s="218"/>
      <c r="C375" s="217"/>
      <c r="D375" s="217"/>
      <c r="E375" s="67"/>
      <c r="F375" s="67"/>
      <c r="G375" s="67"/>
      <c r="H375" s="217"/>
      <c r="I375" s="217"/>
      <c r="J375" s="217"/>
      <c r="K375" s="217"/>
      <c r="L375" s="67"/>
      <c r="M375" s="67"/>
    </row>
    <row r="376" spans="1:13" ht="12.75">
      <c r="A376" s="217"/>
      <c r="B376" s="218"/>
      <c r="C376" s="217"/>
      <c r="D376" s="217"/>
      <c r="E376" s="67"/>
      <c r="F376" s="67"/>
      <c r="G376" s="67"/>
      <c r="H376" s="217"/>
      <c r="I376" s="217"/>
      <c r="J376" s="217"/>
      <c r="K376" s="217"/>
      <c r="L376" s="67"/>
      <c r="M376" s="67"/>
    </row>
    <row r="377" spans="1:13" ht="12.75">
      <c r="A377" s="217"/>
      <c r="B377" s="218"/>
      <c r="C377" s="217"/>
      <c r="D377" s="217"/>
      <c r="E377" s="67"/>
      <c r="F377" s="67"/>
      <c r="G377" s="67"/>
      <c r="H377" s="217"/>
      <c r="I377" s="217"/>
      <c r="J377" s="217"/>
      <c r="K377" s="217"/>
      <c r="L377" s="67"/>
      <c r="M377" s="67"/>
    </row>
    <row r="378" spans="1:13" ht="12.75">
      <c r="A378" s="217"/>
      <c r="B378" s="218"/>
      <c r="C378" s="217"/>
      <c r="D378" s="217"/>
      <c r="E378" s="67"/>
      <c r="F378" s="67"/>
      <c r="G378" s="67"/>
      <c r="H378" s="217"/>
      <c r="I378" s="217"/>
      <c r="J378" s="217"/>
      <c r="K378" s="217"/>
      <c r="L378" s="67"/>
      <c r="M378" s="67"/>
    </row>
    <row r="379" spans="1:13" ht="12.75">
      <c r="A379" s="217"/>
      <c r="B379" s="218"/>
      <c r="C379" s="217"/>
      <c r="D379" s="217"/>
      <c r="E379" s="67"/>
      <c r="F379" s="67"/>
      <c r="G379" s="67"/>
      <c r="H379" s="217"/>
      <c r="I379" s="217"/>
      <c r="J379" s="217"/>
      <c r="K379" s="217"/>
      <c r="L379" s="67"/>
      <c r="M379" s="67"/>
    </row>
    <row r="380" spans="1:13" ht="12.75">
      <c r="A380" s="217"/>
      <c r="B380" s="218"/>
      <c r="C380" s="217"/>
      <c r="D380" s="217"/>
      <c r="E380" s="67"/>
      <c r="F380" s="67"/>
      <c r="G380" s="67"/>
      <c r="H380" s="217"/>
      <c r="I380" s="217"/>
      <c r="J380" s="217"/>
      <c r="K380" s="217"/>
      <c r="L380" s="67"/>
      <c r="M380" s="67"/>
    </row>
    <row r="381" spans="1:13" ht="12.75">
      <c r="A381" s="217"/>
      <c r="B381" s="218"/>
      <c r="C381" s="217"/>
      <c r="D381" s="217"/>
      <c r="E381" s="67"/>
      <c r="F381" s="67"/>
      <c r="G381" s="67"/>
      <c r="H381" s="217"/>
      <c r="I381" s="217"/>
      <c r="J381" s="217"/>
      <c r="K381" s="217"/>
      <c r="L381" s="67"/>
      <c r="M381" s="67"/>
    </row>
    <row r="382" spans="1:13" ht="12.75">
      <c r="A382" s="217"/>
      <c r="B382" s="218"/>
      <c r="C382" s="217"/>
      <c r="D382" s="217"/>
      <c r="E382" s="67"/>
      <c r="F382" s="67"/>
      <c r="G382" s="67"/>
      <c r="H382" s="217"/>
      <c r="I382" s="217"/>
      <c r="J382" s="217"/>
      <c r="K382" s="217"/>
      <c r="L382" s="67"/>
      <c r="M382" s="67"/>
    </row>
    <row r="383" spans="1:13" ht="12.75">
      <c r="A383" s="217"/>
      <c r="B383" s="218"/>
      <c r="C383" s="217"/>
      <c r="D383" s="217"/>
      <c r="E383" s="67"/>
      <c r="F383" s="67"/>
      <c r="G383" s="67"/>
      <c r="H383" s="217"/>
      <c r="I383" s="217"/>
      <c r="J383" s="217"/>
      <c r="K383" s="217"/>
      <c r="L383" s="67"/>
      <c r="M383" s="67"/>
    </row>
    <row r="384" spans="1:13" ht="12.75">
      <c r="A384" s="217"/>
      <c r="B384" s="218"/>
      <c r="C384" s="217"/>
      <c r="D384" s="217"/>
      <c r="E384" s="67"/>
      <c r="F384" s="67"/>
      <c r="G384" s="67"/>
      <c r="H384" s="217"/>
      <c r="I384" s="217"/>
      <c r="J384" s="217"/>
      <c r="K384" s="217"/>
      <c r="L384" s="67"/>
      <c r="M384" s="67"/>
    </row>
    <row r="385" spans="1:13" ht="12.75">
      <c r="A385" s="217"/>
      <c r="B385" s="218"/>
      <c r="C385" s="217"/>
      <c r="D385" s="217"/>
      <c r="E385" s="67"/>
      <c r="F385" s="67"/>
      <c r="G385" s="67"/>
      <c r="H385" s="217"/>
      <c r="I385" s="217"/>
      <c r="J385" s="217"/>
      <c r="K385" s="217"/>
      <c r="L385" s="67"/>
      <c r="M385" s="67"/>
    </row>
    <row r="386" spans="1:13" ht="12.75">
      <c r="A386" s="217"/>
      <c r="B386" s="218"/>
      <c r="C386" s="217"/>
      <c r="D386" s="217"/>
      <c r="E386" s="67"/>
      <c r="F386" s="67"/>
      <c r="G386" s="67"/>
      <c r="H386" s="217"/>
      <c r="I386" s="217"/>
      <c r="J386" s="217"/>
      <c r="K386" s="217"/>
      <c r="L386" s="67"/>
      <c r="M386" s="67"/>
    </row>
    <row r="387" spans="1:13" ht="12.75">
      <c r="A387" s="217"/>
      <c r="B387" s="218"/>
      <c r="C387" s="217"/>
      <c r="D387" s="217"/>
      <c r="E387" s="67"/>
      <c r="F387" s="67"/>
      <c r="G387" s="67"/>
      <c r="H387" s="217"/>
      <c r="I387" s="217"/>
      <c r="J387" s="217"/>
      <c r="K387" s="217"/>
      <c r="L387" s="67"/>
      <c r="M387" s="67"/>
    </row>
    <row r="388" spans="1:13" ht="12.75">
      <c r="A388" s="217"/>
      <c r="B388" s="218"/>
      <c r="C388" s="217"/>
      <c r="D388" s="217"/>
      <c r="E388" s="67"/>
      <c r="F388" s="67"/>
      <c r="G388" s="67"/>
      <c r="H388" s="217"/>
      <c r="I388" s="217"/>
      <c r="J388" s="217"/>
      <c r="K388" s="217"/>
      <c r="L388" s="67"/>
      <c r="M388" s="67"/>
    </row>
    <row r="389" spans="1:13" ht="12.75">
      <c r="A389" s="217"/>
      <c r="B389" s="218"/>
      <c r="C389" s="217"/>
      <c r="D389" s="217"/>
      <c r="E389" s="67"/>
      <c r="F389" s="67"/>
      <c r="G389" s="67"/>
      <c r="H389" s="217"/>
      <c r="I389" s="217"/>
      <c r="J389" s="217"/>
      <c r="K389" s="217"/>
      <c r="L389" s="67"/>
      <c r="M389" s="67"/>
    </row>
    <row r="390" spans="1:13" ht="12.75">
      <c r="A390" s="217"/>
      <c r="B390" s="218"/>
      <c r="C390" s="217"/>
      <c r="D390" s="217"/>
      <c r="E390" s="67"/>
      <c r="F390" s="67"/>
      <c r="G390" s="67"/>
      <c r="H390" s="217"/>
      <c r="I390" s="217"/>
      <c r="J390" s="217"/>
      <c r="K390" s="217"/>
      <c r="L390" s="67"/>
      <c r="M390" s="67"/>
    </row>
    <row r="391" spans="1:13" ht="12.75">
      <c r="A391" s="217"/>
      <c r="B391" s="218"/>
      <c r="C391" s="217"/>
      <c r="D391" s="217"/>
      <c r="E391" s="67"/>
      <c r="F391" s="67"/>
      <c r="G391" s="67"/>
      <c r="H391" s="217"/>
      <c r="I391" s="217"/>
      <c r="J391" s="217"/>
      <c r="K391" s="217"/>
      <c r="L391" s="67"/>
      <c r="M391" s="67"/>
    </row>
    <row r="392" spans="1:13" ht="12.75">
      <c r="A392" s="217"/>
      <c r="B392" s="218"/>
      <c r="C392" s="217"/>
      <c r="D392" s="217"/>
      <c r="E392" s="67"/>
      <c r="F392" s="67"/>
      <c r="G392" s="67"/>
      <c r="H392" s="217"/>
      <c r="I392" s="217"/>
      <c r="J392" s="217"/>
      <c r="K392" s="217"/>
      <c r="L392" s="67"/>
      <c r="M392" s="67"/>
    </row>
    <row r="393" spans="1:13" ht="12.75">
      <c r="A393" s="217"/>
      <c r="B393" s="218"/>
      <c r="C393" s="217"/>
      <c r="D393" s="217"/>
      <c r="E393" s="67"/>
      <c r="F393" s="67"/>
      <c r="G393" s="67"/>
      <c r="H393" s="217"/>
      <c r="I393" s="217"/>
      <c r="J393" s="217"/>
      <c r="K393" s="217"/>
      <c r="L393" s="67"/>
      <c r="M393" s="67"/>
    </row>
    <row r="394" spans="1:13" ht="12.75">
      <c r="A394" s="217"/>
      <c r="B394" s="218"/>
      <c r="C394" s="217"/>
      <c r="D394" s="217"/>
      <c r="E394" s="67"/>
      <c r="F394" s="67"/>
      <c r="G394" s="67"/>
      <c r="H394" s="217"/>
      <c r="I394" s="217"/>
      <c r="J394" s="217"/>
      <c r="K394" s="217"/>
      <c r="L394" s="67"/>
      <c r="M394" s="67"/>
    </row>
    <row r="395" spans="1:13" ht="12.75">
      <c r="A395" s="217"/>
      <c r="B395" s="218"/>
      <c r="C395" s="217"/>
      <c r="D395" s="217"/>
      <c r="E395" s="67"/>
      <c r="F395" s="67"/>
      <c r="G395" s="67"/>
      <c r="H395" s="217"/>
      <c r="I395" s="217"/>
      <c r="J395" s="217"/>
      <c r="K395" s="217"/>
      <c r="L395" s="67"/>
      <c r="M395" s="67"/>
    </row>
    <row r="396" spans="1:13" ht="12.75">
      <c r="A396" s="217"/>
      <c r="B396" s="218"/>
      <c r="C396" s="217"/>
      <c r="D396" s="217"/>
      <c r="E396" s="67"/>
      <c r="F396" s="67"/>
      <c r="G396" s="67"/>
      <c r="H396" s="217"/>
      <c r="I396" s="217"/>
      <c r="J396" s="217"/>
      <c r="K396" s="217"/>
      <c r="L396" s="67"/>
      <c r="M396" s="67"/>
    </row>
    <row r="397" spans="1:13" ht="12.75">
      <c r="A397" s="217"/>
      <c r="B397" s="218"/>
      <c r="C397" s="217"/>
      <c r="D397" s="217"/>
      <c r="E397" s="67"/>
      <c r="F397" s="67"/>
      <c r="G397" s="67"/>
      <c r="H397" s="217"/>
      <c r="I397" s="217"/>
      <c r="J397" s="217"/>
      <c r="K397" s="217"/>
      <c r="L397" s="67"/>
      <c r="M397" s="67"/>
    </row>
    <row r="398" spans="1:13" ht="12.75">
      <c r="A398" s="217"/>
      <c r="B398" s="218"/>
      <c r="C398" s="217"/>
      <c r="D398" s="217"/>
      <c r="E398" s="67"/>
      <c r="F398" s="67"/>
      <c r="G398" s="67"/>
      <c r="H398" s="217"/>
      <c r="I398" s="217"/>
      <c r="J398" s="217"/>
      <c r="K398" s="217"/>
      <c r="L398" s="67"/>
      <c r="M398" s="67"/>
    </row>
    <row r="399" spans="1:13" ht="12.75">
      <c r="A399" s="217"/>
      <c r="B399" s="218"/>
      <c r="C399" s="217"/>
      <c r="D399" s="217"/>
      <c r="E399" s="67"/>
      <c r="F399" s="67"/>
      <c r="G399" s="67"/>
      <c r="H399" s="217"/>
      <c r="I399" s="217"/>
      <c r="J399" s="217"/>
      <c r="K399" s="217"/>
      <c r="L399" s="67"/>
      <c r="M399" s="67"/>
    </row>
    <row r="400" spans="1:13" ht="12.75">
      <c r="A400" s="217"/>
      <c r="B400" s="218"/>
      <c r="C400" s="217"/>
      <c r="D400" s="217"/>
      <c r="E400" s="67"/>
      <c r="F400" s="67"/>
      <c r="G400" s="67"/>
      <c r="H400" s="217"/>
      <c r="I400" s="217"/>
      <c r="J400" s="217"/>
      <c r="K400" s="217"/>
      <c r="L400" s="67"/>
      <c r="M400" s="67"/>
    </row>
    <row r="401" spans="1:13" ht="12.75">
      <c r="A401" s="217"/>
      <c r="B401" s="218"/>
      <c r="C401" s="217"/>
      <c r="D401" s="217"/>
      <c r="E401" s="67"/>
      <c r="F401" s="67"/>
      <c r="G401" s="67"/>
      <c r="H401" s="217"/>
      <c r="I401" s="217"/>
      <c r="J401" s="217"/>
      <c r="K401" s="217"/>
      <c r="L401" s="67"/>
      <c r="M401" s="67"/>
    </row>
    <row r="402" spans="1:13" ht="12.75">
      <c r="A402" s="217"/>
      <c r="B402" s="218"/>
      <c r="C402" s="217"/>
      <c r="D402" s="217"/>
      <c r="E402" s="67"/>
      <c r="F402" s="67"/>
      <c r="G402" s="67"/>
      <c r="H402" s="217"/>
      <c r="I402" s="217"/>
      <c r="J402" s="217"/>
      <c r="K402" s="217"/>
      <c r="L402" s="67"/>
      <c r="M402" s="67"/>
    </row>
    <row r="403" spans="1:13" ht="12.75">
      <c r="A403" s="217"/>
      <c r="B403" s="218"/>
      <c r="C403" s="217"/>
      <c r="D403" s="217"/>
      <c r="E403" s="67"/>
      <c r="F403" s="67"/>
      <c r="G403" s="67"/>
      <c r="H403" s="217"/>
      <c r="I403" s="217"/>
      <c r="J403" s="217"/>
      <c r="K403" s="217"/>
      <c r="L403" s="67"/>
      <c r="M403" s="67"/>
    </row>
    <row r="404" spans="1:13" ht="12.75">
      <c r="A404" s="217"/>
      <c r="B404" s="218"/>
      <c r="C404" s="217"/>
      <c r="D404" s="217"/>
      <c r="E404" s="67"/>
      <c r="F404" s="67"/>
      <c r="G404" s="67"/>
      <c r="H404" s="217"/>
      <c r="I404" s="217"/>
      <c r="J404" s="217"/>
      <c r="K404" s="217"/>
      <c r="L404" s="67"/>
      <c r="M404" s="67"/>
    </row>
    <row r="405" spans="1:13" ht="12.75">
      <c r="A405" s="217"/>
      <c r="B405" s="218"/>
      <c r="C405" s="217"/>
      <c r="D405" s="217"/>
      <c r="E405" s="67"/>
      <c r="F405" s="67"/>
      <c r="G405" s="67"/>
      <c r="H405" s="217"/>
      <c r="I405" s="217"/>
      <c r="J405" s="217"/>
      <c r="K405" s="217"/>
      <c r="L405" s="67"/>
      <c r="M405" s="67"/>
    </row>
    <row r="406" spans="1:13" ht="12.75">
      <c r="A406" s="217"/>
      <c r="B406" s="218"/>
      <c r="C406" s="217"/>
      <c r="D406" s="217"/>
      <c r="E406" s="67"/>
      <c r="F406" s="67"/>
      <c r="G406" s="67"/>
      <c r="H406" s="217"/>
      <c r="I406" s="217"/>
      <c r="J406" s="217"/>
      <c r="K406" s="217"/>
      <c r="L406" s="67"/>
      <c r="M406" s="67"/>
    </row>
    <row r="407" spans="1:13" ht="12.75">
      <c r="A407" s="217"/>
      <c r="B407" s="218"/>
      <c r="C407" s="217"/>
      <c r="D407" s="217"/>
      <c r="E407" s="67"/>
      <c r="F407" s="67"/>
      <c r="G407" s="67"/>
      <c r="H407" s="217"/>
      <c r="I407" s="217"/>
      <c r="J407" s="217"/>
      <c r="K407" s="217"/>
      <c r="L407" s="67"/>
      <c r="M407" s="67"/>
    </row>
    <row r="408" spans="1:13" ht="12.75">
      <c r="A408" s="217"/>
      <c r="B408" s="218"/>
      <c r="C408" s="217"/>
      <c r="D408" s="217"/>
      <c r="E408" s="67"/>
      <c r="F408" s="67"/>
      <c r="G408" s="67"/>
      <c r="H408" s="217"/>
      <c r="I408" s="217"/>
      <c r="J408" s="217"/>
      <c r="K408" s="217"/>
      <c r="L408" s="67"/>
      <c r="M408" s="67"/>
    </row>
    <row r="409" spans="1:13" ht="12.75">
      <c r="A409" s="217"/>
      <c r="B409" s="218"/>
      <c r="C409" s="217"/>
      <c r="D409" s="217"/>
      <c r="E409" s="67"/>
      <c r="F409" s="67"/>
      <c r="G409" s="67"/>
      <c r="H409" s="217"/>
      <c r="I409" s="217"/>
      <c r="J409" s="217"/>
      <c r="K409" s="217"/>
      <c r="L409" s="67"/>
      <c r="M409" s="67"/>
    </row>
    <row r="410" spans="1:13" ht="12.75">
      <c r="A410" s="217"/>
      <c r="B410" s="218"/>
      <c r="C410" s="217"/>
      <c r="D410" s="217"/>
      <c r="E410" s="67"/>
      <c r="F410" s="67"/>
      <c r="G410" s="67"/>
      <c r="H410" s="217"/>
      <c r="I410" s="217"/>
      <c r="J410" s="217"/>
      <c r="K410" s="217"/>
      <c r="L410" s="67"/>
      <c r="M410" s="67"/>
    </row>
    <row r="411" spans="1:13" ht="12.75">
      <c r="A411" s="217"/>
      <c r="B411" s="218"/>
      <c r="C411" s="217"/>
      <c r="D411" s="217"/>
      <c r="E411" s="67"/>
      <c r="F411" s="67"/>
      <c r="G411" s="67"/>
      <c r="H411" s="217"/>
      <c r="I411" s="217"/>
      <c r="J411" s="217"/>
      <c r="K411" s="217"/>
      <c r="L411" s="67"/>
      <c r="M411" s="67"/>
    </row>
    <row r="412" spans="1:13" ht="12.75">
      <c r="A412" s="217"/>
      <c r="B412" s="218"/>
      <c r="C412" s="217"/>
      <c r="D412" s="217"/>
      <c r="E412" s="67"/>
      <c r="F412" s="67"/>
      <c r="G412" s="67"/>
      <c r="H412" s="217"/>
      <c r="I412" s="217"/>
      <c r="J412" s="217"/>
      <c r="K412" s="217"/>
      <c r="L412" s="67"/>
      <c r="M412" s="67"/>
    </row>
    <row r="413" spans="1:13" ht="12.75">
      <c r="A413" s="217"/>
      <c r="B413" s="218"/>
      <c r="C413" s="217"/>
      <c r="D413" s="217"/>
      <c r="E413" s="67"/>
      <c r="F413" s="67"/>
      <c r="G413" s="67"/>
      <c r="H413" s="217"/>
      <c r="I413" s="217"/>
      <c r="J413" s="217"/>
      <c r="K413" s="217"/>
      <c r="L413" s="67"/>
      <c r="M413" s="67"/>
    </row>
    <row r="414" spans="1:13" ht="12.75">
      <c r="A414" s="217"/>
      <c r="B414" s="218"/>
      <c r="C414" s="217"/>
      <c r="D414" s="217"/>
      <c r="E414" s="67"/>
      <c r="F414" s="67"/>
      <c r="G414" s="67"/>
      <c r="H414" s="217"/>
      <c r="I414" s="217"/>
      <c r="J414" s="217"/>
      <c r="K414" s="217"/>
      <c r="L414" s="67"/>
      <c r="M414" s="67"/>
    </row>
    <row r="415" spans="1:13" ht="12.75">
      <c r="A415" s="217"/>
      <c r="B415" s="218"/>
      <c r="C415" s="217"/>
      <c r="D415" s="217"/>
      <c r="E415" s="67"/>
      <c r="F415" s="67"/>
      <c r="G415" s="67"/>
      <c r="H415" s="217"/>
      <c r="I415" s="217"/>
      <c r="J415" s="217"/>
      <c r="K415" s="217"/>
      <c r="L415" s="67"/>
      <c r="M415" s="67"/>
    </row>
    <row r="416" spans="1:13" ht="12.75">
      <c r="A416" s="217"/>
      <c r="B416" s="218"/>
      <c r="C416" s="217"/>
      <c r="D416" s="217"/>
      <c r="E416" s="67"/>
      <c r="F416" s="67"/>
      <c r="G416" s="67"/>
      <c r="H416" s="217"/>
      <c r="I416" s="217"/>
      <c r="J416" s="217"/>
      <c r="K416" s="217"/>
      <c r="L416" s="67"/>
      <c r="M416" s="67"/>
    </row>
    <row r="417" spans="1:13" ht="12.75">
      <c r="A417" s="217"/>
      <c r="B417" s="218"/>
      <c r="C417" s="217"/>
      <c r="D417" s="217"/>
      <c r="E417" s="67"/>
      <c r="F417" s="67"/>
      <c r="G417" s="67"/>
      <c r="H417" s="217"/>
      <c r="I417" s="217"/>
      <c r="J417" s="217"/>
      <c r="K417" s="217"/>
      <c r="L417" s="67"/>
      <c r="M417" s="67"/>
    </row>
    <row r="418" spans="1:13" ht="12.75">
      <c r="A418" s="217"/>
      <c r="B418" s="218"/>
      <c r="C418" s="217"/>
      <c r="D418" s="217"/>
      <c r="E418" s="67"/>
      <c r="F418" s="67"/>
      <c r="G418" s="67"/>
      <c r="H418" s="217"/>
      <c r="I418" s="217"/>
      <c r="J418" s="217"/>
      <c r="K418" s="217"/>
      <c r="L418" s="67"/>
      <c r="M418" s="67"/>
    </row>
    <row r="419" spans="1:13" ht="12.75">
      <c r="A419" s="217"/>
      <c r="B419" s="218"/>
      <c r="C419" s="217"/>
      <c r="D419" s="217"/>
      <c r="E419" s="67"/>
      <c r="F419" s="67"/>
      <c r="G419" s="67"/>
      <c r="H419" s="217"/>
      <c r="I419" s="217"/>
      <c r="J419" s="217"/>
      <c r="K419" s="217"/>
      <c r="L419" s="67"/>
      <c r="M419" s="67"/>
    </row>
    <row r="420" spans="1:13" ht="12.75">
      <c r="A420" s="217"/>
      <c r="B420" s="218"/>
      <c r="C420" s="217"/>
      <c r="D420" s="217"/>
      <c r="E420" s="67"/>
      <c r="F420" s="67"/>
      <c r="G420" s="67"/>
      <c r="H420" s="217"/>
      <c r="I420" s="217"/>
      <c r="J420" s="217"/>
      <c r="K420" s="217"/>
      <c r="L420" s="67"/>
      <c r="M420" s="67"/>
    </row>
    <row r="421" spans="1:13" ht="12.75">
      <c r="A421" s="217"/>
      <c r="B421" s="218"/>
      <c r="C421" s="217"/>
      <c r="D421" s="217"/>
      <c r="E421" s="67"/>
      <c r="F421" s="67"/>
      <c r="G421" s="67"/>
      <c r="H421" s="217"/>
      <c r="I421" s="217"/>
      <c r="J421" s="217"/>
      <c r="K421" s="217"/>
      <c r="L421" s="67"/>
      <c r="M421" s="67"/>
    </row>
    <row r="422" spans="1:13" ht="12.75">
      <c r="A422" s="217"/>
      <c r="B422" s="218"/>
      <c r="C422" s="217"/>
      <c r="D422" s="217"/>
      <c r="E422" s="67"/>
      <c r="F422" s="67"/>
      <c r="G422" s="67"/>
      <c r="H422" s="217"/>
      <c r="I422" s="217"/>
      <c r="J422" s="217"/>
      <c r="K422" s="217"/>
      <c r="L422" s="67"/>
      <c r="M422" s="67"/>
    </row>
    <row r="423" spans="1:13" ht="12.75">
      <c r="A423" s="217"/>
      <c r="B423" s="218"/>
      <c r="C423" s="217"/>
      <c r="D423" s="217"/>
      <c r="E423" s="67"/>
      <c r="F423" s="67"/>
      <c r="G423" s="67"/>
      <c r="H423" s="217"/>
      <c r="I423" s="217"/>
      <c r="J423" s="217"/>
      <c r="K423" s="217"/>
      <c r="L423" s="67"/>
      <c r="M423" s="67"/>
    </row>
    <row r="424" spans="1:13" ht="12.75">
      <c r="A424" s="217"/>
      <c r="B424" s="218"/>
      <c r="C424" s="217"/>
      <c r="D424" s="217"/>
      <c r="E424" s="67"/>
      <c r="F424" s="67"/>
      <c r="G424" s="67"/>
      <c r="H424" s="217"/>
      <c r="I424" s="217"/>
      <c r="J424" s="217"/>
      <c r="K424" s="217"/>
      <c r="L424" s="67"/>
      <c r="M424" s="67"/>
    </row>
    <row r="425" spans="1:13" ht="12.75">
      <c r="A425" s="217"/>
      <c r="B425" s="218"/>
      <c r="C425" s="217"/>
      <c r="D425" s="217"/>
      <c r="E425" s="67"/>
      <c r="F425" s="67"/>
      <c r="G425" s="67"/>
      <c r="H425" s="217"/>
      <c r="I425" s="217"/>
      <c r="J425" s="217"/>
      <c r="K425" s="217"/>
      <c r="L425" s="67"/>
      <c r="M425" s="67"/>
    </row>
    <row r="426" spans="1:13" ht="12.75">
      <c r="A426" s="217"/>
      <c r="B426" s="218"/>
      <c r="C426" s="217"/>
      <c r="D426" s="217"/>
      <c r="E426" s="67"/>
      <c r="F426" s="67"/>
      <c r="G426" s="67"/>
      <c r="H426" s="217"/>
      <c r="I426" s="217"/>
      <c r="J426" s="217"/>
      <c r="K426" s="217"/>
      <c r="L426" s="67"/>
      <c r="M426" s="67"/>
    </row>
    <row r="427" spans="1:13" ht="12.75">
      <c r="A427" s="217"/>
      <c r="B427" s="218"/>
      <c r="C427" s="217"/>
      <c r="D427" s="217"/>
      <c r="E427" s="67"/>
      <c r="F427" s="67"/>
      <c r="G427" s="67"/>
      <c r="H427" s="217"/>
      <c r="I427" s="217"/>
      <c r="J427" s="217"/>
      <c r="K427" s="217"/>
      <c r="L427" s="67"/>
      <c r="M427" s="67"/>
    </row>
    <row r="428" spans="1:13" ht="12.75">
      <c r="A428" s="217"/>
      <c r="B428" s="218"/>
      <c r="C428" s="217"/>
      <c r="D428" s="217"/>
      <c r="E428" s="67"/>
      <c r="F428" s="67"/>
      <c r="G428" s="67"/>
      <c r="H428" s="217"/>
      <c r="I428" s="217"/>
      <c r="J428" s="217"/>
      <c r="K428" s="217"/>
      <c r="L428" s="67"/>
      <c r="M428" s="67"/>
    </row>
    <row r="429" spans="1:13" ht="12.75">
      <c r="A429" s="217"/>
      <c r="B429" s="218"/>
      <c r="C429" s="217"/>
      <c r="D429" s="217"/>
      <c r="E429" s="67"/>
      <c r="F429" s="67"/>
      <c r="G429" s="67"/>
      <c r="H429" s="217"/>
      <c r="I429" s="217"/>
      <c r="J429" s="217"/>
      <c r="K429" s="217"/>
      <c r="L429" s="67"/>
      <c r="M429" s="67"/>
    </row>
    <row r="430" spans="1:13" ht="12.75">
      <c r="A430" s="217"/>
      <c r="B430" s="218"/>
      <c r="C430" s="217"/>
      <c r="D430" s="217"/>
      <c r="E430" s="67"/>
      <c r="F430" s="67"/>
      <c r="G430" s="67"/>
      <c r="H430" s="217"/>
      <c r="I430" s="217"/>
      <c r="J430" s="217"/>
      <c r="K430" s="217"/>
      <c r="L430" s="67"/>
      <c r="M430" s="67"/>
    </row>
    <row r="431" spans="1:13" ht="12.75">
      <c r="A431" s="217"/>
      <c r="B431" s="218"/>
      <c r="C431" s="217"/>
      <c r="D431" s="217"/>
      <c r="E431" s="67"/>
      <c r="F431" s="67"/>
      <c r="G431" s="67"/>
      <c r="H431" s="217"/>
      <c r="I431" s="217"/>
      <c r="J431" s="217"/>
      <c r="K431" s="217"/>
      <c r="L431" s="67"/>
      <c r="M431" s="67"/>
    </row>
    <row r="432" spans="1:13" ht="12.75">
      <c r="A432" s="217"/>
      <c r="B432" s="218"/>
      <c r="C432" s="217"/>
      <c r="D432" s="217"/>
      <c r="E432" s="67"/>
      <c r="F432" s="67"/>
      <c r="G432" s="67"/>
      <c r="H432" s="217"/>
      <c r="I432" s="217"/>
      <c r="J432" s="217"/>
      <c r="K432" s="217"/>
      <c r="L432" s="67"/>
      <c r="M432" s="67"/>
    </row>
    <row r="433" spans="1:13" ht="12.75">
      <c r="A433" s="217"/>
      <c r="B433" s="218"/>
      <c r="C433" s="217"/>
      <c r="D433" s="217"/>
      <c r="E433" s="67"/>
      <c r="F433" s="67"/>
      <c r="G433" s="67"/>
      <c r="H433" s="217"/>
      <c r="I433" s="217"/>
      <c r="J433" s="217"/>
      <c r="K433" s="217"/>
      <c r="L433" s="67"/>
      <c r="M433" s="67"/>
    </row>
    <row r="434" spans="1:13" ht="12.75">
      <c r="A434" s="217"/>
      <c r="B434" s="218"/>
      <c r="C434" s="217"/>
      <c r="D434" s="217"/>
      <c r="E434" s="67"/>
      <c r="F434" s="67"/>
      <c r="G434" s="67"/>
      <c r="H434" s="217"/>
      <c r="I434" s="217"/>
      <c r="J434" s="217"/>
      <c r="K434" s="217"/>
      <c r="L434" s="67"/>
      <c r="M434" s="67"/>
    </row>
    <row r="435" spans="1:13" ht="12.75">
      <c r="A435" s="217"/>
      <c r="B435" s="218"/>
      <c r="C435" s="217"/>
      <c r="D435" s="217"/>
      <c r="E435" s="67"/>
      <c r="F435" s="67"/>
      <c r="G435" s="67"/>
      <c r="H435" s="217"/>
      <c r="I435" s="217"/>
      <c r="J435" s="217"/>
      <c r="K435" s="217"/>
      <c r="L435" s="67"/>
      <c r="M435" s="67"/>
    </row>
    <row r="436" spans="1:13" ht="12.75">
      <c r="A436" s="217"/>
      <c r="B436" s="218"/>
      <c r="C436" s="217"/>
      <c r="D436" s="217"/>
      <c r="E436" s="67"/>
      <c r="F436" s="67"/>
      <c r="G436" s="67"/>
      <c r="H436" s="217"/>
      <c r="I436" s="217"/>
      <c r="J436" s="217"/>
      <c r="K436" s="217"/>
      <c r="L436" s="67"/>
      <c r="M436" s="67"/>
    </row>
    <row r="437" spans="1:13" ht="12.75">
      <c r="A437" s="217"/>
      <c r="B437" s="218"/>
      <c r="C437" s="217"/>
      <c r="D437" s="217"/>
      <c r="E437" s="67"/>
      <c r="F437" s="67"/>
      <c r="G437" s="67"/>
      <c r="H437" s="217"/>
      <c r="I437" s="217"/>
      <c r="J437" s="217"/>
      <c r="K437" s="217"/>
      <c r="L437" s="67"/>
      <c r="M437" s="67"/>
    </row>
    <row r="438" spans="1:13" ht="12.75">
      <c r="A438" s="217"/>
      <c r="B438" s="218"/>
      <c r="C438" s="217"/>
      <c r="D438" s="217"/>
      <c r="E438" s="67"/>
      <c r="F438" s="67"/>
      <c r="G438" s="67"/>
      <c r="H438" s="217"/>
      <c r="I438" s="217"/>
      <c r="J438" s="217"/>
      <c r="K438" s="217"/>
      <c r="L438" s="67"/>
      <c r="M438" s="67"/>
    </row>
    <row r="439" spans="1:13" ht="12.75">
      <c r="A439" s="217"/>
      <c r="B439" s="218"/>
      <c r="C439" s="217"/>
      <c r="D439" s="217"/>
      <c r="E439" s="67"/>
      <c r="F439" s="67"/>
      <c r="G439" s="67"/>
      <c r="H439" s="217"/>
      <c r="I439" s="217"/>
      <c r="J439" s="217"/>
      <c r="K439" s="217"/>
      <c r="L439" s="67"/>
      <c r="M439" s="67"/>
    </row>
    <row r="440" spans="1:13" ht="12.75">
      <c r="A440" s="217"/>
      <c r="B440" s="218"/>
      <c r="C440" s="217"/>
      <c r="D440" s="217"/>
      <c r="E440" s="67"/>
      <c r="F440" s="67"/>
      <c r="G440" s="67"/>
      <c r="H440" s="217"/>
      <c r="I440" s="217"/>
      <c r="J440" s="217"/>
      <c r="K440" s="217"/>
      <c r="L440" s="67"/>
      <c r="M440" s="67"/>
    </row>
    <row r="441" spans="1:13" ht="12.75">
      <c r="A441" s="217"/>
      <c r="B441" s="218"/>
      <c r="C441" s="217"/>
      <c r="D441" s="217"/>
      <c r="E441" s="67"/>
      <c r="F441" s="67"/>
      <c r="G441" s="67"/>
      <c r="H441" s="217"/>
      <c r="I441" s="217"/>
      <c r="J441" s="217"/>
      <c r="K441" s="217"/>
      <c r="L441" s="67"/>
      <c r="M441" s="67"/>
    </row>
    <row r="442" spans="1:13" ht="12.75">
      <c r="A442" s="217"/>
      <c r="B442" s="218"/>
      <c r="C442" s="217"/>
      <c r="D442" s="217"/>
      <c r="E442" s="67"/>
      <c r="F442" s="67"/>
      <c r="G442" s="67"/>
      <c r="H442" s="217"/>
      <c r="I442" s="217"/>
      <c r="J442" s="217"/>
      <c r="K442" s="217"/>
      <c r="L442" s="67"/>
      <c r="M442" s="67"/>
    </row>
    <row r="443" spans="1:13" ht="12.75">
      <c r="A443" s="217"/>
      <c r="B443" s="218"/>
      <c r="C443" s="217"/>
      <c r="D443" s="217"/>
      <c r="E443" s="67"/>
      <c r="F443" s="67"/>
      <c r="G443" s="67"/>
      <c r="H443" s="217"/>
      <c r="I443" s="217"/>
      <c r="J443" s="217"/>
      <c r="K443" s="217"/>
      <c r="L443" s="67"/>
      <c r="M443" s="67"/>
    </row>
    <row r="444" spans="1:13" ht="12.75">
      <c r="A444" s="217"/>
      <c r="B444" s="218"/>
      <c r="C444" s="217"/>
      <c r="D444" s="217"/>
      <c r="E444" s="67"/>
      <c r="F444" s="67"/>
      <c r="G444" s="67"/>
      <c r="H444" s="217"/>
      <c r="I444" s="217"/>
      <c r="J444" s="217"/>
      <c r="K444" s="217"/>
      <c r="L444" s="67"/>
      <c r="M444" s="67"/>
    </row>
    <row r="445" spans="1:13" ht="12.75">
      <c r="A445" s="217"/>
      <c r="B445" s="218"/>
      <c r="C445" s="217"/>
      <c r="D445" s="217"/>
      <c r="E445" s="67"/>
      <c r="F445" s="67"/>
      <c r="G445" s="67"/>
      <c r="H445" s="217"/>
      <c r="I445" s="217"/>
      <c r="J445" s="217"/>
      <c r="K445" s="217"/>
      <c r="L445" s="67"/>
      <c r="M445" s="67"/>
    </row>
    <row r="446" spans="1:13" ht="12.75">
      <c r="A446" s="217"/>
      <c r="B446" s="218"/>
      <c r="C446" s="217"/>
      <c r="D446" s="217"/>
      <c r="E446" s="67"/>
      <c r="F446" s="67"/>
      <c r="G446" s="67"/>
      <c r="H446" s="217"/>
      <c r="I446" s="217"/>
      <c r="J446" s="217"/>
      <c r="K446" s="217"/>
      <c r="L446" s="67"/>
      <c r="M446" s="67"/>
    </row>
    <row r="447" spans="1:13" ht="12.75">
      <c r="A447" s="217"/>
      <c r="B447" s="218"/>
      <c r="C447" s="217"/>
      <c r="D447" s="217"/>
      <c r="E447" s="67"/>
      <c r="F447" s="67"/>
      <c r="G447" s="67"/>
      <c r="H447" s="217"/>
      <c r="I447" s="217"/>
      <c r="J447" s="217"/>
      <c r="K447" s="217"/>
      <c r="L447" s="67"/>
      <c r="M447" s="67"/>
    </row>
    <row r="448" spans="1:13" ht="12.75">
      <c r="A448" s="217"/>
      <c r="B448" s="218"/>
      <c r="C448" s="217"/>
      <c r="D448" s="217"/>
      <c r="E448" s="67"/>
      <c r="F448" s="67"/>
      <c r="G448" s="67"/>
      <c r="H448" s="217"/>
      <c r="I448" s="217"/>
      <c r="J448" s="217"/>
      <c r="K448" s="217"/>
      <c r="L448" s="67"/>
      <c r="M448" s="67"/>
    </row>
    <row r="449" spans="1:13" ht="12.75">
      <c r="A449" s="217"/>
      <c r="B449" s="218"/>
      <c r="C449" s="217"/>
      <c r="D449" s="217"/>
      <c r="E449" s="67"/>
      <c r="F449" s="67"/>
      <c r="G449" s="67"/>
      <c r="H449" s="217"/>
      <c r="I449" s="217"/>
      <c r="J449" s="217"/>
      <c r="K449" s="217"/>
      <c r="L449" s="67"/>
      <c r="M449" s="67"/>
    </row>
    <row r="450" spans="1:13" ht="12.75">
      <c r="A450" s="217"/>
      <c r="B450" s="218"/>
      <c r="C450" s="217"/>
      <c r="D450" s="217"/>
      <c r="E450" s="67"/>
      <c r="F450" s="67"/>
      <c r="G450" s="67"/>
      <c r="H450" s="217"/>
      <c r="I450" s="217"/>
      <c r="J450" s="217"/>
      <c r="K450" s="217"/>
      <c r="L450" s="67"/>
      <c r="M450" s="67"/>
    </row>
    <row r="451" spans="1:13" ht="12.75">
      <c r="A451" s="217"/>
      <c r="B451" s="218"/>
      <c r="C451" s="217"/>
      <c r="D451" s="217"/>
      <c r="E451" s="67"/>
      <c r="F451" s="67"/>
      <c r="G451" s="67"/>
      <c r="H451" s="217"/>
      <c r="I451" s="217"/>
      <c r="J451" s="217"/>
      <c r="K451" s="217"/>
      <c r="L451" s="67"/>
      <c r="M451" s="67"/>
    </row>
    <row r="452" spans="1:13" ht="12.75">
      <c r="A452" s="217"/>
      <c r="B452" s="218"/>
      <c r="C452" s="217"/>
      <c r="D452" s="217"/>
      <c r="E452" s="67"/>
      <c r="F452" s="67"/>
      <c r="G452" s="67"/>
      <c r="H452" s="217"/>
      <c r="I452" s="217"/>
      <c r="J452" s="217"/>
      <c r="K452" s="217"/>
      <c r="L452" s="67"/>
      <c r="M452" s="67"/>
    </row>
    <row r="453" spans="1:13" ht="12.75">
      <c r="A453" s="217"/>
      <c r="B453" s="218"/>
      <c r="C453" s="217"/>
      <c r="D453" s="217"/>
      <c r="E453" s="67"/>
      <c r="F453" s="67"/>
      <c r="G453" s="67"/>
      <c r="H453" s="217"/>
      <c r="I453" s="217"/>
      <c r="J453" s="217"/>
      <c r="K453" s="217"/>
      <c r="L453" s="67"/>
      <c r="M453" s="67"/>
    </row>
    <row r="454" spans="1:13" ht="12.75">
      <c r="A454" s="217"/>
      <c r="B454" s="218"/>
      <c r="C454" s="217"/>
      <c r="D454" s="217"/>
      <c r="E454" s="67"/>
      <c r="F454" s="67"/>
      <c r="G454" s="67"/>
      <c r="H454" s="217"/>
      <c r="I454" s="217"/>
      <c r="J454" s="217"/>
      <c r="K454" s="217"/>
      <c r="L454" s="67"/>
      <c r="M454" s="67"/>
    </row>
    <row r="455" spans="1:13" ht="12.75">
      <c r="A455" s="217"/>
      <c r="B455" s="218"/>
      <c r="C455" s="217"/>
      <c r="D455" s="217"/>
      <c r="E455" s="67"/>
      <c r="F455" s="67"/>
      <c r="G455" s="67"/>
      <c r="H455" s="217"/>
      <c r="I455" s="217"/>
      <c r="J455" s="217"/>
      <c r="K455" s="217"/>
      <c r="L455" s="67"/>
      <c r="M455" s="67"/>
    </row>
    <row r="456" spans="1:13" ht="12.75">
      <c r="A456" s="217"/>
      <c r="B456" s="218"/>
      <c r="C456" s="217"/>
      <c r="D456" s="217"/>
      <c r="E456" s="67"/>
      <c r="F456" s="67"/>
      <c r="G456" s="67"/>
      <c r="H456" s="217"/>
      <c r="I456" s="217"/>
      <c r="J456" s="217"/>
      <c r="K456" s="217"/>
      <c r="L456" s="67"/>
      <c r="M456" s="67"/>
    </row>
    <row r="457" spans="1:13" ht="12.75">
      <c r="A457" s="217"/>
      <c r="B457" s="218"/>
      <c r="C457" s="217"/>
      <c r="D457" s="217"/>
      <c r="E457" s="67"/>
      <c r="F457" s="67"/>
      <c r="G457" s="67"/>
      <c r="H457" s="217"/>
      <c r="I457" s="217"/>
      <c r="J457" s="217"/>
      <c r="K457" s="217"/>
      <c r="L457" s="67"/>
      <c r="M457" s="67"/>
    </row>
    <row r="458" spans="1:13" ht="12.75">
      <c r="A458" s="217"/>
      <c r="B458" s="218"/>
      <c r="C458" s="217"/>
      <c r="D458" s="217"/>
      <c r="E458" s="67"/>
      <c r="F458" s="67"/>
      <c r="G458" s="67"/>
      <c r="H458" s="217"/>
      <c r="I458" s="217"/>
      <c r="J458" s="217"/>
      <c r="K458" s="217"/>
      <c r="L458" s="67"/>
      <c r="M458" s="67"/>
    </row>
    <row r="459" spans="1:13" ht="12.75">
      <c r="A459" s="217"/>
      <c r="B459" s="218"/>
      <c r="C459" s="217"/>
      <c r="D459" s="217"/>
      <c r="E459" s="67"/>
      <c r="F459" s="67"/>
      <c r="G459" s="67"/>
      <c r="H459" s="217"/>
      <c r="I459" s="217"/>
      <c r="J459" s="217"/>
      <c r="K459" s="217"/>
      <c r="L459" s="67"/>
      <c r="M459" s="67"/>
    </row>
    <row r="460" spans="1:13" ht="12.75">
      <c r="A460" s="217"/>
      <c r="B460" s="218"/>
      <c r="C460" s="217"/>
      <c r="D460" s="217"/>
      <c r="E460" s="67"/>
      <c r="F460" s="67"/>
      <c r="G460" s="67"/>
      <c r="H460" s="217"/>
      <c r="I460" s="217"/>
      <c r="J460" s="217"/>
      <c r="K460" s="217"/>
      <c r="L460" s="67"/>
      <c r="M460" s="67"/>
    </row>
    <row r="461" spans="1:13" ht="12.75">
      <c r="A461" s="217"/>
      <c r="B461" s="218"/>
      <c r="C461" s="217"/>
      <c r="D461" s="217"/>
      <c r="E461" s="67"/>
      <c r="F461" s="67"/>
      <c r="G461" s="67"/>
      <c r="H461" s="217"/>
      <c r="I461" s="217"/>
      <c r="J461" s="217"/>
      <c r="K461" s="217"/>
      <c r="L461" s="67"/>
      <c r="M461" s="67"/>
    </row>
    <row r="462" spans="1:13" ht="12.75">
      <c r="A462" s="217"/>
      <c r="B462" s="218"/>
      <c r="C462" s="217"/>
      <c r="D462" s="217"/>
      <c r="E462" s="67"/>
      <c r="F462" s="67"/>
      <c r="G462" s="67"/>
      <c r="H462" s="217"/>
      <c r="I462" s="217"/>
      <c r="J462" s="217"/>
      <c r="K462" s="217"/>
      <c r="L462" s="67"/>
      <c r="M462" s="67"/>
    </row>
    <row r="463" spans="1:13" ht="12.75">
      <c r="A463" s="217"/>
      <c r="B463" s="218"/>
      <c r="C463" s="217"/>
      <c r="D463" s="217"/>
      <c r="E463" s="67"/>
      <c r="F463" s="67"/>
      <c r="G463" s="67"/>
      <c r="H463" s="217"/>
      <c r="I463" s="217"/>
      <c r="J463" s="217"/>
      <c r="K463" s="217"/>
      <c r="L463" s="67"/>
      <c r="M463" s="67"/>
    </row>
    <row r="464" spans="1:13" ht="12.75">
      <c r="A464" s="217"/>
      <c r="B464" s="218"/>
      <c r="C464" s="217"/>
      <c r="D464" s="217"/>
      <c r="E464" s="67"/>
      <c r="F464" s="67"/>
      <c r="G464" s="67"/>
      <c r="H464" s="217"/>
      <c r="I464" s="217"/>
      <c r="J464" s="217"/>
      <c r="K464" s="217"/>
      <c r="L464" s="67"/>
      <c r="M464" s="67"/>
    </row>
    <row r="465" spans="1:13" ht="12.75">
      <c r="A465" s="217"/>
      <c r="B465" s="218"/>
      <c r="C465" s="217"/>
      <c r="D465" s="217"/>
      <c r="E465" s="67"/>
      <c r="F465" s="67"/>
      <c r="G465" s="67"/>
      <c r="H465" s="217"/>
      <c r="I465" s="217"/>
      <c r="J465" s="217"/>
      <c r="K465" s="217"/>
      <c r="L465" s="67"/>
      <c r="M465" s="67"/>
    </row>
    <row r="466" spans="1:13" ht="12.75">
      <c r="A466" s="217"/>
      <c r="B466" s="218"/>
      <c r="C466" s="217"/>
      <c r="D466" s="217"/>
      <c r="E466" s="67"/>
      <c r="F466" s="67"/>
      <c r="G466" s="67"/>
      <c r="H466" s="217"/>
      <c r="I466" s="217"/>
      <c r="J466" s="217"/>
      <c r="K466" s="217"/>
      <c r="L466" s="67"/>
      <c r="M466" s="67"/>
    </row>
    <row r="467" spans="1:13" ht="12.75">
      <c r="A467" s="217"/>
      <c r="B467" s="218"/>
      <c r="C467" s="217"/>
      <c r="D467" s="217"/>
      <c r="E467" s="67"/>
      <c r="F467" s="67"/>
      <c r="G467" s="67"/>
      <c r="H467" s="217"/>
      <c r="I467" s="217"/>
      <c r="J467" s="217"/>
      <c r="K467" s="217"/>
      <c r="L467" s="67"/>
      <c r="M467" s="67"/>
    </row>
    <row r="468" spans="1:13" ht="12.75">
      <c r="A468" s="217"/>
      <c r="B468" s="218"/>
      <c r="C468" s="217"/>
      <c r="D468" s="217"/>
      <c r="E468" s="67"/>
      <c r="F468" s="67"/>
      <c r="G468" s="67"/>
      <c r="H468" s="217"/>
      <c r="I468" s="217"/>
      <c r="J468" s="217"/>
      <c r="K468" s="217"/>
      <c r="L468" s="67"/>
      <c r="M468" s="67"/>
    </row>
    <row r="469" spans="1:13" ht="12.75">
      <c r="A469" s="217"/>
      <c r="B469" s="218"/>
      <c r="C469" s="217"/>
      <c r="D469" s="217"/>
      <c r="E469" s="67"/>
      <c r="F469" s="67"/>
      <c r="G469" s="67"/>
      <c r="H469" s="217"/>
      <c r="I469" s="217"/>
      <c r="J469" s="217"/>
      <c r="K469" s="217"/>
      <c r="L469" s="67"/>
      <c r="M469" s="67"/>
    </row>
    <row r="470" spans="1:13" ht="12.75">
      <c r="A470" s="217"/>
      <c r="B470" s="218"/>
      <c r="C470" s="217"/>
      <c r="D470" s="217"/>
      <c r="E470" s="67"/>
      <c r="F470" s="67"/>
      <c r="G470" s="67"/>
      <c r="H470" s="217"/>
      <c r="I470" s="217"/>
      <c r="J470" s="217"/>
      <c r="K470" s="217"/>
      <c r="L470" s="67"/>
      <c r="M470" s="67"/>
    </row>
    <row r="471" spans="1:13" ht="12.75">
      <c r="A471" s="217"/>
      <c r="B471" s="218"/>
      <c r="C471" s="217"/>
      <c r="D471" s="217"/>
      <c r="E471" s="67"/>
      <c r="F471" s="67"/>
      <c r="G471" s="67"/>
      <c r="H471" s="217"/>
      <c r="I471" s="217"/>
      <c r="J471" s="217"/>
      <c r="K471" s="217"/>
      <c r="L471" s="67"/>
      <c r="M471" s="67"/>
    </row>
    <row r="472" spans="1:13" ht="12.75">
      <c r="A472" s="217"/>
      <c r="B472" s="218"/>
      <c r="C472" s="217"/>
      <c r="D472" s="217"/>
      <c r="E472" s="67"/>
      <c r="F472" s="67"/>
      <c r="G472" s="67"/>
      <c r="H472" s="217"/>
      <c r="I472" s="217"/>
      <c r="J472" s="217"/>
      <c r="K472" s="217"/>
      <c r="L472" s="67"/>
      <c r="M472" s="67"/>
    </row>
    <row r="473" spans="1:13" ht="12.75">
      <c r="A473" s="217"/>
      <c r="B473" s="218"/>
      <c r="C473" s="217"/>
      <c r="D473" s="217"/>
      <c r="E473" s="67"/>
      <c r="F473" s="67"/>
      <c r="G473" s="67"/>
      <c r="H473" s="217"/>
      <c r="I473" s="217"/>
      <c r="J473" s="217"/>
      <c r="K473" s="217"/>
      <c r="L473" s="67"/>
      <c r="M473" s="67"/>
    </row>
    <row r="474" spans="1:13" ht="12.75">
      <c r="A474" s="217"/>
      <c r="B474" s="218"/>
      <c r="C474" s="217"/>
      <c r="D474" s="217"/>
      <c r="E474" s="67"/>
      <c r="F474" s="67"/>
      <c r="G474" s="67"/>
      <c r="H474" s="217"/>
      <c r="I474" s="217"/>
      <c r="J474" s="217"/>
      <c r="K474" s="217"/>
      <c r="L474" s="67"/>
      <c r="M474" s="67"/>
    </row>
    <row r="475" spans="1:13" ht="12.75">
      <c r="A475" s="217"/>
      <c r="B475" s="218"/>
      <c r="C475" s="217"/>
      <c r="D475" s="217"/>
      <c r="E475" s="67"/>
      <c r="F475" s="67"/>
      <c r="G475" s="67"/>
      <c r="H475" s="217"/>
      <c r="I475" s="217"/>
      <c r="J475" s="217"/>
      <c r="K475" s="217"/>
      <c r="L475" s="67"/>
      <c r="M475" s="67"/>
    </row>
    <row r="476" spans="1:13" ht="12.75">
      <c r="A476" s="217"/>
      <c r="B476" s="218"/>
      <c r="C476" s="217"/>
      <c r="D476" s="217"/>
      <c r="E476" s="67"/>
      <c r="F476" s="67"/>
      <c r="G476" s="67"/>
      <c r="H476" s="217"/>
      <c r="I476" s="217"/>
      <c r="J476" s="217"/>
      <c r="K476" s="217"/>
      <c r="L476" s="67"/>
      <c r="M476" s="67"/>
    </row>
    <row r="477" spans="1:13" ht="12.75">
      <c r="A477" s="217"/>
      <c r="B477" s="218"/>
      <c r="C477" s="217"/>
      <c r="D477" s="217"/>
      <c r="E477" s="67"/>
      <c r="F477" s="67"/>
      <c r="G477" s="67"/>
      <c r="H477" s="217"/>
      <c r="I477" s="217"/>
      <c r="J477" s="217"/>
      <c r="K477" s="217"/>
      <c r="L477" s="67"/>
      <c r="M477" s="67"/>
    </row>
    <row r="478" spans="1:13" ht="12.75">
      <c r="A478" s="217"/>
      <c r="B478" s="218"/>
      <c r="C478" s="217"/>
      <c r="D478" s="217"/>
      <c r="E478" s="67"/>
      <c r="F478" s="67"/>
      <c r="G478" s="67"/>
      <c r="H478" s="217"/>
      <c r="I478" s="217"/>
      <c r="J478" s="217"/>
      <c r="K478" s="217"/>
      <c r="L478" s="67"/>
      <c r="M478" s="67"/>
    </row>
    <row r="479" spans="1:13" ht="12.75">
      <c r="A479" s="217"/>
      <c r="B479" s="218"/>
      <c r="C479" s="217"/>
      <c r="D479" s="217"/>
      <c r="E479" s="67"/>
      <c r="F479" s="67"/>
      <c r="G479" s="67"/>
      <c r="H479" s="217"/>
      <c r="I479" s="217"/>
      <c r="J479" s="217"/>
      <c r="K479" s="217"/>
      <c r="L479" s="67"/>
      <c r="M479" s="67"/>
    </row>
    <row r="480" spans="1:13" ht="12.75">
      <c r="A480" s="217"/>
      <c r="B480" s="218"/>
      <c r="C480" s="217"/>
      <c r="D480" s="217"/>
      <c r="E480" s="67"/>
      <c r="F480" s="67"/>
      <c r="G480" s="67"/>
      <c r="H480" s="217"/>
      <c r="I480" s="217"/>
      <c r="J480" s="217"/>
      <c r="K480" s="217"/>
      <c r="L480" s="67"/>
      <c r="M480" s="67"/>
    </row>
    <row r="481" spans="1:13" ht="12.75">
      <c r="A481" s="217"/>
      <c r="B481" s="218"/>
      <c r="C481" s="217"/>
      <c r="D481" s="217"/>
      <c r="E481" s="67"/>
      <c r="F481" s="67"/>
      <c r="G481" s="67"/>
      <c r="H481" s="217"/>
      <c r="I481" s="217"/>
      <c r="J481" s="217"/>
      <c r="K481" s="217"/>
      <c r="L481" s="67"/>
      <c r="M481" s="67"/>
    </row>
    <row r="482" spans="1:13" ht="12.75">
      <c r="A482" s="217"/>
      <c r="B482" s="218"/>
      <c r="C482" s="217"/>
      <c r="D482" s="217"/>
      <c r="E482" s="67"/>
      <c r="F482" s="67"/>
      <c r="G482" s="67"/>
      <c r="H482" s="217"/>
      <c r="I482" s="217"/>
      <c r="J482" s="217"/>
      <c r="K482" s="217"/>
      <c r="L482" s="67"/>
      <c r="M482" s="67"/>
    </row>
    <row r="483" spans="1:13" ht="12.75">
      <c r="A483" s="217"/>
      <c r="B483" s="218"/>
      <c r="C483" s="217"/>
      <c r="D483" s="217"/>
      <c r="E483" s="67"/>
      <c r="F483" s="67"/>
      <c r="G483" s="67"/>
      <c r="H483" s="217"/>
      <c r="I483" s="217"/>
      <c r="J483" s="217"/>
      <c r="K483" s="217"/>
      <c r="L483" s="67"/>
      <c r="M483" s="67"/>
    </row>
    <row r="484" spans="1:13" ht="12.75">
      <c r="A484" s="217"/>
      <c r="B484" s="218"/>
      <c r="C484" s="217"/>
      <c r="D484" s="217"/>
      <c r="E484" s="67"/>
      <c r="F484" s="67"/>
      <c r="G484" s="67"/>
      <c r="H484" s="217"/>
      <c r="I484" s="217"/>
      <c r="J484" s="217"/>
      <c r="K484" s="217"/>
      <c r="L484" s="67"/>
      <c r="M484" s="67"/>
    </row>
    <row r="485" spans="1:13" ht="12.75">
      <c r="A485" s="217"/>
      <c r="B485" s="218"/>
      <c r="C485" s="217"/>
      <c r="D485" s="217"/>
      <c r="E485" s="67"/>
      <c r="F485" s="67"/>
      <c r="G485" s="67"/>
      <c r="H485" s="217"/>
      <c r="I485" s="217"/>
      <c r="J485" s="217"/>
      <c r="K485" s="217"/>
      <c r="L485" s="67"/>
      <c r="M485" s="67"/>
    </row>
    <row r="486" spans="1:13" ht="12.75">
      <c r="A486" s="217"/>
      <c r="B486" s="218"/>
      <c r="C486" s="217"/>
      <c r="D486" s="217"/>
      <c r="E486" s="67"/>
      <c r="F486" s="67"/>
      <c r="G486" s="67"/>
      <c r="H486" s="217"/>
      <c r="I486" s="217"/>
      <c r="J486" s="217"/>
      <c r="K486" s="217"/>
      <c r="L486" s="67"/>
      <c r="M486" s="67"/>
    </row>
    <row r="487" spans="1:13" ht="12.75">
      <c r="A487" s="217"/>
      <c r="B487" s="218"/>
      <c r="C487" s="217"/>
      <c r="D487" s="217"/>
      <c r="E487" s="67"/>
      <c r="F487" s="67"/>
      <c r="G487" s="67"/>
      <c r="H487" s="217"/>
      <c r="I487" s="217"/>
      <c r="J487" s="217"/>
      <c r="K487" s="217"/>
      <c r="L487" s="67"/>
      <c r="M487" s="67"/>
    </row>
    <row r="488" spans="1:13" ht="12.75">
      <c r="A488" s="217"/>
      <c r="B488" s="218"/>
      <c r="C488" s="217"/>
      <c r="D488" s="217"/>
      <c r="E488" s="67"/>
      <c r="F488" s="67"/>
      <c r="G488" s="67"/>
      <c r="H488" s="217"/>
      <c r="I488" s="217"/>
      <c r="J488" s="217"/>
      <c r="K488" s="217"/>
      <c r="L488" s="67"/>
      <c r="M488" s="67"/>
    </row>
    <row r="489" spans="1:13" ht="12.75">
      <c r="A489" s="217"/>
      <c r="B489" s="218"/>
      <c r="C489" s="217"/>
      <c r="D489" s="217"/>
      <c r="E489" s="67"/>
      <c r="F489" s="67"/>
      <c r="G489" s="67"/>
      <c r="H489" s="217"/>
      <c r="I489" s="217"/>
      <c r="J489" s="217"/>
      <c r="K489" s="217"/>
      <c r="L489" s="67"/>
      <c r="M489" s="67"/>
    </row>
    <row r="490" spans="1:13" ht="12.75">
      <c r="A490" s="217"/>
      <c r="B490" s="218"/>
      <c r="C490" s="217"/>
      <c r="D490" s="217"/>
      <c r="E490" s="67"/>
      <c r="F490" s="67"/>
      <c r="G490" s="67"/>
      <c r="H490" s="217"/>
      <c r="I490" s="217"/>
      <c r="J490" s="217"/>
      <c r="K490" s="217"/>
      <c r="L490" s="67"/>
      <c r="M490" s="67"/>
    </row>
    <row r="491" spans="1:13" ht="12.75">
      <c r="A491" s="217"/>
      <c r="B491" s="218"/>
      <c r="C491" s="217"/>
      <c r="D491" s="217"/>
      <c r="E491" s="67"/>
      <c r="F491" s="67"/>
      <c r="G491" s="67"/>
      <c r="H491" s="217"/>
      <c r="I491" s="217"/>
      <c r="J491" s="217"/>
      <c r="K491" s="217"/>
      <c r="L491" s="67"/>
      <c r="M491" s="67"/>
    </row>
    <row r="492" spans="1:13" ht="12.75">
      <c r="A492" s="217"/>
      <c r="B492" s="218"/>
      <c r="C492" s="217"/>
      <c r="D492" s="217"/>
      <c r="E492" s="67"/>
      <c r="F492" s="67"/>
      <c r="G492" s="67"/>
      <c r="H492" s="217"/>
      <c r="I492" s="217"/>
      <c r="J492" s="217"/>
      <c r="K492" s="217"/>
      <c r="L492" s="67"/>
      <c r="M492" s="67"/>
    </row>
    <row r="493" spans="1:13" ht="12.75">
      <c r="A493" s="217"/>
      <c r="B493" s="218"/>
      <c r="C493" s="217"/>
      <c r="D493" s="217"/>
      <c r="E493" s="67"/>
      <c r="F493" s="67"/>
      <c r="G493" s="67"/>
      <c r="H493" s="217"/>
      <c r="I493" s="217"/>
      <c r="J493" s="217"/>
      <c r="K493" s="217"/>
      <c r="L493" s="67"/>
      <c r="M493" s="67"/>
    </row>
    <row r="494" spans="1:13" ht="12.75">
      <c r="A494" s="217"/>
      <c r="B494" s="218"/>
      <c r="C494" s="217"/>
      <c r="D494" s="217"/>
      <c r="E494" s="67"/>
      <c r="F494" s="67"/>
      <c r="G494" s="67"/>
      <c r="H494" s="217"/>
      <c r="I494" s="217"/>
      <c r="J494" s="217"/>
      <c r="K494" s="217"/>
      <c r="L494" s="67"/>
      <c r="M494" s="67"/>
    </row>
    <row r="495" spans="1:13" ht="12.75">
      <c r="A495" s="217"/>
      <c r="B495" s="218"/>
      <c r="C495" s="217"/>
      <c r="D495" s="217"/>
      <c r="E495" s="67"/>
      <c r="F495" s="67"/>
      <c r="G495" s="67"/>
      <c r="H495" s="217"/>
      <c r="I495" s="217"/>
      <c r="J495" s="217"/>
      <c r="K495" s="217"/>
      <c r="L495" s="67"/>
      <c r="M495" s="67"/>
    </row>
    <row r="496" spans="1:13" ht="12.75">
      <c r="A496" s="217"/>
      <c r="B496" s="218"/>
      <c r="C496" s="217"/>
      <c r="D496" s="217"/>
      <c r="E496" s="67"/>
      <c r="F496" s="67"/>
      <c r="G496" s="67"/>
      <c r="H496" s="217"/>
      <c r="I496" s="217"/>
      <c r="J496" s="217"/>
      <c r="K496" s="217"/>
      <c r="L496" s="67"/>
      <c r="M496" s="67"/>
    </row>
    <row r="497" spans="1:13" ht="12.75">
      <c r="A497" s="217"/>
      <c r="B497" s="218"/>
      <c r="C497" s="217"/>
      <c r="D497" s="217"/>
      <c r="E497" s="67"/>
      <c r="F497" s="67"/>
      <c r="G497" s="67"/>
      <c r="H497" s="217"/>
      <c r="I497" s="217"/>
      <c r="J497" s="217"/>
      <c r="K497" s="217"/>
      <c r="L497" s="67"/>
      <c r="M497" s="67"/>
    </row>
    <row r="498" spans="1:13" ht="12.75">
      <c r="A498" s="217"/>
      <c r="B498" s="218"/>
      <c r="C498" s="217"/>
      <c r="D498" s="217"/>
      <c r="E498" s="67"/>
      <c r="F498" s="67"/>
      <c r="G498" s="67"/>
      <c r="H498" s="217"/>
      <c r="I498" s="217"/>
      <c r="J498" s="217"/>
      <c r="K498" s="217"/>
      <c r="L498" s="67"/>
      <c r="M498" s="67"/>
    </row>
    <row r="499" spans="1:13" ht="12.75">
      <c r="A499" s="217"/>
      <c r="B499" s="218"/>
      <c r="C499" s="217"/>
      <c r="D499" s="217"/>
      <c r="E499" s="67"/>
      <c r="F499" s="67"/>
      <c r="G499" s="67"/>
      <c r="H499" s="217"/>
      <c r="I499" s="217"/>
      <c r="J499" s="217"/>
      <c r="K499" s="217"/>
      <c r="L499" s="67"/>
      <c r="M499" s="67"/>
    </row>
    <row r="500" spans="1:13" ht="12.75">
      <c r="A500" s="217"/>
      <c r="B500" s="218"/>
      <c r="C500" s="217"/>
      <c r="D500" s="217"/>
      <c r="E500" s="67"/>
      <c r="F500" s="67"/>
      <c r="G500" s="67"/>
      <c r="H500" s="217"/>
      <c r="I500" s="217"/>
      <c r="J500" s="217"/>
      <c r="K500" s="217"/>
      <c r="L500" s="67"/>
      <c r="M500" s="67"/>
    </row>
    <row r="501" spans="1:13" ht="12.75">
      <c r="A501" s="217"/>
      <c r="B501" s="218"/>
      <c r="C501" s="217"/>
      <c r="D501" s="217"/>
      <c r="E501" s="67"/>
      <c r="F501" s="67"/>
      <c r="G501" s="67"/>
      <c r="H501" s="217"/>
      <c r="I501" s="217"/>
      <c r="J501" s="217"/>
      <c r="K501" s="217"/>
      <c r="L501" s="67"/>
      <c r="M501" s="67"/>
    </row>
    <row r="502" spans="1:13" ht="12.75">
      <c r="A502" s="217"/>
      <c r="B502" s="218"/>
      <c r="C502" s="217"/>
      <c r="D502" s="217"/>
      <c r="E502" s="67"/>
      <c r="F502" s="67"/>
      <c r="G502" s="67"/>
      <c r="H502" s="217"/>
      <c r="I502" s="217"/>
      <c r="J502" s="217"/>
      <c r="K502" s="217"/>
      <c r="L502" s="67"/>
      <c r="M502" s="67"/>
    </row>
    <row r="503" spans="1:13" ht="12.75">
      <c r="A503" s="217"/>
      <c r="B503" s="218"/>
      <c r="C503" s="217"/>
      <c r="D503" s="217"/>
      <c r="E503" s="67"/>
      <c r="F503" s="67"/>
      <c r="G503" s="67"/>
      <c r="H503" s="217"/>
      <c r="I503" s="217"/>
      <c r="J503" s="217"/>
      <c r="K503" s="217"/>
      <c r="L503" s="67"/>
      <c r="M503" s="67"/>
    </row>
    <row r="504" spans="1:13" ht="12.75">
      <c r="A504" s="217"/>
      <c r="B504" s="218"/>
      <c r="C504" s="217"/>
      <c r="D504" s="217"/>
      <c r="E504" s="67"/>
      <c r="F504" s="67"/>
      <c r="G504" s="67"/>
      <c r="H504" s="217"/>
      <c r="I504" s="217"/>
      <c r="J504" s="217"/>
      <c r="K504" s="217"/>
      <c r="L504" s="67"/>
      <c r="M504" s="67"/>
    </row>
    <row r="505" spans="1:13" ht="12.75">
      <c r="A505" s="217"/>
      <c r="B505" s="218"/>
      <c r="C505" s="217"/>
      <c r="D505" s="217"/>
      <c r="E505" s="67"/>
      <c r="F505" s="67"/>
      <c r="G505" s="67"/>
      <c r="H505" s="217"/>
      <c r="I505" s="217"/>
      <c r="J505" s="217"/>
      <c r="K505" s="217"/>
      <c r="L505" s="67"/>
      <c r="M505" s="67"/>
    </row>
    <row r="506" spans="1:13" ht="12.75">
      <c r="A506" s="217"/>
      <c r="B506" s="218"/>
      <c r="C506" s="217"/>
      <c r="D506" s="217"/>
      <c r="E506" s="67"/>
      <c r="F506" s="67"/>
      <c r="G506" s="67"/>
      <c r="H506" s="217"/>
      <c r="I506" s="217"/>
      <c r="J506" s="217"/>
      <c r="K506" s="217"/>
      <c r="L506" s="67"/>
      <c r="M506" s="67"/>
    </row>
    <row r="507" spans="1:13" ht="12.75">
      <c r="A507" s="217"/>
      <c r="B507" s="218"/>
      <c r="C507" s="217"/>
      <c r="D507" s="217"/>
      <c r="E507" s="67"/>
      <c r="F507" s="67"/>
      <c r="G507" s="67"/>
      <c r="H507" s="217"/>
      <c r="I507" s="217"/>
      <c r="J507" s="217"/>
      <c r="K507" s="217"/>
      <c r="L507" s="67"/>
      <c r="M507" s="67"/>
    </row>
    <row r="508" spans="1:13" ht="12.75">
      <c r="A508" s="217"/>
      <c r="B508" s="218"/>
      <c r="C508" s="217"/>
      <c r="D508" s="217"/>
      <c r="E508" s="67"/>
      <c r="F508" s="67"/>
      <c r="G508" s="67"/>
      <c r="H508" s="217"/>
      <c r="I508" s="217"/>
      <c r="J508" s="217"/>
      <c r="K508" s="217"/>
      <c r="L508" s="67"/>
      <c r="M508" s="67"/>
    </row>
    <row r="509" spans="1:13" ht="12.75">
      <c r="A509" s="217"/>
      <c r="B509" s="218"/>
      <c r="C509" s="217"/>
      <c r="D509" s="217"/>
      <c r="E509" s="67"/>
      <c r="F509" s="67"/>
      <c r="G509" s="67"/>
      <c r="H509" s="217"/>
      <c r="I509" s="217"/>
      <c r="J509" s="217"/>
      <c r="K509" s="217"/>
      <c r="L509" s="67"/>
      <c r="M509" s="67"/>
    </row>
    <row r="510" spans="1:13" ht="12.75">
      <c r="A510" s="217"/>
      <c r="B510" s="218"/>
      <c r="C510" s="217"/>
      <c r="D510" s="217"/>
      <c r="E510" s="67"/>
      <c r="F510" s="67"/>
      <c r="G510" s="67"/>
      <c r="H510" s="217"/>
      <c r="I510" s="217"/>
      <c r="J510" s="217"/>
      <c r="K510" s="217"/>
      <c r="L510" s="67"/>
      <c r="M510" s="67"/>
    </row>
    <row r="511" spans="1:13" ht="12.75">
      <c r="A511" s="217"/>
      <c r="B511" s="218"/>
      <c r="C511" s="217"/>
      <c r="D511" s="217"/>
      <c r="E511" s="67"/>
      <c r="F511" s="67"/>
      <c r="G511" s="67"/>
      <c r="H511" s="217"/>
      <c r="I511" s="217"/>
      <c r="J511" s="217"/>
      <c r="K511" s="217"/>
      <c r="L511" s="67"/>
      <c r="M511" s="67"/>
    </row>
    <row r="512" spans="1:13" ht="12.75">
      <c r="A512" s="217"/>
      <c r="B512" s="218"/>
      <c r="C512" s="217"/>
      <c r="D512" s="217"/>
      <c r="E512" s="67"/>
      <c r="F512" s="67"/>
      <c r="G512" s="67"/>
      <c r="H512" s="217"/>
      <c r="I512" s="217"/>
      <c r="J512" s="217"/>
      <c r="K512" s="217"/>
      <c r="L512" s="67"/>
      <c r="M512" s="67"/>
    </row>
    <row r="513" spans="1:13" ht="12.75">
      <c r="A513" s="217"/>
      <c r="B513" s="218"/>
      <c r="C513" s="217"/>
      <c r="D513" s="217"/>
      <c r="E513" s="67"/>
      <c r="F513" s="67"/>
      <c r="G513" s="67"/>
      <c r="H513" s="217"/>
      <c r="I513" s="217"/>
      <c r="J513" s="217"/>
      <c r="K513" s="217"/>
      <c r="L513" s="67"/>
      <c r="M513" s="67"/>
    </row>
    <row r="514" spans="1:13" ht="12.75">
      <c r="A514" s="217"/>
      <c r="B514" s="218"/>
      <c r="C514" s="217"/>
      <c r="D514" s="217"/>
      <c r="E514" s="67"/>
      <c r="F514" s="67"/>
      <c r="G514" s="67"/>
      <c r="H514" s="217"/>
      <c r="I514" s="217"/>
      <c r="J514" s="217"/>
      <c r="K514" s="217"/>
      <c r="L514" s="67"/>
      <c r="M514" s="67"/>
    </row>
    <row r="515" spans="1:13" ht="12.75">
      <c r="A515" s="217"/>
      <c r="B515" s="218"/>
      <c r="C515" s="217"/>
      <c r="D515" s="217"/>
      <c r="E515" s="67"/>
      <c r="F515" s="67"/>
      <c r="G515" s="67"/>
      <c r="H515" s="217"/>
      <c r="I515" s="217"/>
      <c r="J515" s="217"/>
      <c r="K515" s="217"/>
      <c r="L515" s="67"/>
      <c r="M515" s="67"/>
    </row>
    <row r="516" spans="1:13" ht="12.75">
      <c r="A516" s="217"/>
      <c r="B516" s="218"/>
      <c r="C516" s="217"/>
      <c r="D516" s="217"/>
      <c r="E516" s="67"/>
      <c r="F516" s="67"/>
      <c r="G516" s="67"/>
      <c r="H516" s="217"/>
      <c r="I516" s="217"/>
      <c r="J516" s="217"/>
      <c r="K516" s="217"/>
      <c r="L516" s="67"/>
      <c r="M516" s="67"/>
    </row>
    <row r="517" spans="1:13" ht="12.75">
      <c r="A517" s="217"/>
      <c r="B517" s="218"/>
      <c r="C517" s="217"/>
      <c r="D517" s="217"/>
      <c r="E517" s="67"/>
      <c r="F517" s="67"/>
      <c r="G517" s="67"/>
      <c r="H517" s="217"/>
      <c r="I517" s="217"/>
      <c r="J517" s="217"/>
      <c r="K517" s="217"/>
      <c r="L517" s="67"/>
      <c r="M517" s="67"/>
    </row>
    <row r="518" spans="1:13" ht="12.75">
      <c r="A518" s="217"/>
      <c r="B518" s="218"/>
      <c r="C518" s="217"/>
      <c r="D518" s="217"/>
      <c r="E518" s="67"/>
      <c r="F518" s="67"/>
      <c r="G518" s="67"/>
      <c r="H518" s="217"/>
      <c r="I518" s="217"/>
      <c r="J518" s="217"/>
      <c r="K518" s="217"/>
      <c r="L518" s="67"/>
      <c r="M518" s="67"/>
    </row>
    <row r="519" spans="1:13" ht="12.75">
      <c r="A519" s="217"/>
      <c r="B519" s="218"/>
      <c r="C519" s="217"/>
      <c r="D519" s="217"/>
      <c r="E519" s="67"/>
      <c r="F519" s="67"/>
      <c r="G519" s="67"/>
      <c r="H519" s="217"/>
      <c r="I519" s="217"/>
      <c r="J519" s="217"/>
      <c r="K519" s="217"/>
      <c r="L519" s="67"/>
      <c r="M519" s="67"/>
    </row>
    <row r="520" spans="1:13" ht="12.75">
      <c r="A520" s="217"/>
      <c r="B520" s="218"/>
      <c r="C520" s="217"/>
      <c r="D520" s="217"/>
      <c r="E520" s="67"/>
      <c r="F520" s="67"/>
      <c r="G520" s="67"/>
      <c r="H520" s="217"/>
      <c r="I520" s="217"/>
      <c r="J520" s="217"/>
      <c r="K520" s="217"/>
      <c r="L520" s="67"/>
      <c r="M520" s="67"/>
    </row>
    <row r="521" spans="1:13" ht="12.75">
      <c r="A521" s="217"/>
      <c r="B521" s="218"/>
      <c r="C521" s="217"/>
      <c r="D521" s="217"/>
      <c r="E521" s="67"/>
      <c r="F521" s="67"/>
      <c r="G521" s="67"/>
      <c r="H521" s="217"/>
      <c r="I521" s="217"/>
      <c r="J521" s="217"/>
      <c r="K521" s="217"/>
      <c r="L521" s="67"/>
      <c r="M521" s="67"/>
    </row>
    <row r="522" spans="1:13" ht="12.75">
      <c r="A522" s="217"/>
      <c r="B522" s="218"/>
      <c r="C522" s="217"/>
      <c r="D522" s="217"/>
      <c r="E522" s="67"/>
      <c r="F522" s="67"/>
      <c r="G522" s="67"/>
      <c r="H522" s="217"/>
      <c r="I522" s="217"/>
      <c r="J522" s="217"/>
      <c r="K522" s="217"/>
      <c r="L522" s="67"/>
      <c r="M522" s="67"/>
    </row>
    <row r="523" spans="1:13" ht="12.75">
      <c r="A523" s="217"/>
      <c r="B523" s="218"/>
      <c r="C523" s="217"/>
      <c r="D523" s="217"/>
      <c r="E523" s="67"/>
      <c r="F523" s="67"/>
      <c r="G523" s="67"/>
      <c r="H523" s="217"/>
      <c r="I523" s="217"/>
      <c r="J523" s="217"/>
      <c r="K523" s="217"/>
      <c r="L523" s="67"/>
      <c r="M523" s="67"/>
    </row>
    <row r="524" spans="1:13" ht="12.75">
      <c r="A524" s="217"/>
      <c r="B524" s="218"/>
      <c r="C524" s="217"/>
      <c r="D524" s="217"/>
      <c r="E524" s="67"/>
      <c r="F524" s="67"/>
      <c r="G524" s="67"/>
      <c r="H524" s="217"/>
      <c r="I524" s="217"/>
      <c r="J524" s="217"/>
      <c r="K524" s="217"/>
      <c r="L524" s="67"/>
      <c r="M524" s="67"/>
    </row>
    <row r="525" spans="1:13" ht="12.75">
      <c r="A525" s="217"/>
      <c r="B525" s="218"/>
      <c r="C525" s="217"/>
      <c r="D525" s="217"/>
      <c r="E525" s="67"/>
      <c r="F525" s="67"/>
      <c r="G525" s="67"/>
      <c r="H525" s="217"/>
      <c r="I525" s="217"/>
      <c r="J525" s="217"/>
      <c r="K525" s="217"/>
      <c r="L525" s="67"/>
      <c r="M525" s="67"/>
    </row>
    <row r="526" spans="1:13" ht="12.75">
      <c r="A526" s="217"/>
      <c r="B526" s="218"/>
      <c r="C526" s="217"/>
      <c r="D526" s="217"/>
      <c r="E526" s="67"/>
      <c r="F526" s="67"/>
      <c r="G526" s="67"/>
      <c r="H526" s="217"/>
      <c r="I526" s="217"/>
      <c r="J526" s="217"/>
      <c r="K526" s="217"/>
      <c r="L526" s="67"/>
      <c r="M526" s="67"/>
    </row>
    <row r="527" spans="1:13" ht="12.75">
      <c r="A527" s="217"/>
      <c r="B527" s="218"/>
      <c r="C527" s="217"/>
      <c r="D527" s="217"/>
      <c r="E527" s="67"/>
      <c r="F527" s="67"/>
      <c r="G527" s="67"/>
      <c r="H527" s="217"/>
      <c r="I527" s="217"/>
      <c r="J527" s="217"/>
      <c r="K527" s="217"/>
      <c r="L527" s="67"/>
      <c r="M527" s="67"/>
    </row>
    <row r="528" spans="1:13" ht="12.75">
      <c r="A528" s="217"/>
      <c r="B528" s="218"/>
      <c r="C528" s="217"/>
      <c r="D528" s="217"/>
      <c r="E528" s="67"/>
      <c r="F528" s="67"/>
      <c r="G528" s="67"/>
      <c r="H528" s="217"/>
      <c r="I528" s="217"/>
      <c r="J528" s="217"/>
      <c r="K528" s="217"/>
      <c r="L528" s="67"/>
      <c r="M528" s="67"/>
    </row>
    <row r="529" spans="1:13" ht="12.75">
      <c r="A529" s="217"/>
      <c r="B529" s="218"/>
      <c r="C529" s="217"/>
      <c r="D529" s="217"/>
      <c r="E529" s="67"/>
      <c r="F529" s="67"/>
      <c r="G529" s="67"/>
      <c r="H529" s="217"/>
      <c r="I529" s="217"/>
      <c r="J529" s="217"/>
      <c r="K529" s="217"/>
      <c r="L529" s="67"/>
      <c r="M529" s="67"/>
    </row>
    <row r="530" spans="1:13" ht="12.75">
      <c r="A530" s="217"/>
      <c r="B530" s="218"/>
      <c r="C530" s="217"/>
      <c r="D530" s="217"/>
      <c r="E530" s="67"/>
      <c r="F530" s="67"/>
      <c r="G530" s="67"/>
      <c r="H530" s="217"/>
      <c r="I530" s="217"/>
      <c r="J530" s="217"/>
      <c r="K530" s="217"/>
      <c r="L530" s="67"/>
      <c r="M530" s="67"/>
    </row>
    <row r="531" spans="1:13" ht="12.75">
      <c r="A531" s="217"/>
      <c r="B531" s="218"/>
      <c r="C531" s="217"/>
      <c r="D531" s="217"/>
      <c r="E531" s="67"/>
      <c r="F531" s="67"/>
      <c r="G531" s="67"/>
      <c r="H531" s="217"/>
      <c r="I531" s="217"/>
      <c r="J531" s="217"/>
      <c r="K531" s="217"/>
      <c r="L531" s="67"/>
      <c r="M531" s="67"/>
    </row>
    <row r="532" spans="1:13" ht="12.75">
      <c r="A532" s="217"/>
      <c r="B532" s="218"/>
      <c r="C532" s="217"/>
      <c r="D532" s="217"/>
      <c r="E532" s="67"/>
      <c r="F532" s="67"/>
      <c r="G532" s="67"/>
      <c r="H532" s="217"/>
      <c r="I532" s="217"/>
      <c r="J532" s="217"/>
      <c r="K532" s="217"/>
      <c r="L532" s="67"/>
      <c r="M532" s="67"/>
    </row>
    <row r="533" spans="1:13" ht="12.75">
      <c r="A533" s="217"/>
      <c r="B533" s="218"/>
      <c r="C533" s="217"/>
      <c r="D533" s="217"/>
      <c r="E533" s="67"/>
      <c r="F533" s="67"/>
      <c r="G533" s="67"/>
      <c r="H533" s="217"/>
      <c r="I533" s="217"/>
      <c r="J533" s="217"/>
      <c r="K533" s="217"/>
      <c r="L533" s="67"/>
      <c r="M533" s="67"/>
    </row>
    <row r="534" spans="1:13" ht="12.75">
      <c r="A534" s="217"/>
      <c r="B534" s="218"/>
      <c r="C534" s="217"/>
      <c r="D534" s="217"/>
      <c r="E534" s="67"/>
      <c r="F534" s="67"/>
      <c r="G534" s="67"/>
      <c r="H534" s="217"/>
      <c r="I534" s="217"/>
      <c r="J534" s="217"/>
      <c r="K534" s="217"/>
      <c r="L534" s="67"/>
      <c r="M534" s="67"/>
    </row>
    <row r="535" spans="1:13" ht="12.75">
      <c r="A535" s="217"/>
      <c r="B535" s="218"/>
      <c r="C535" s="217"/>
      <c r="D535" s="217"/>
      <c r="E535" s="67"/>
      <c r="F535" s="67"/>
      <c r="G535" s="67"/>
      <c r="H535" s="217"/>
      <c r="I535" s="217"/>
      <c r="J535" s="217"/>
      <c r="K535" s="217"/>
      <c r="L535" s="67"/>
      <c r="M535" s="67"/>
    </row>
    <row r="536" spans="1:13" ht="12.75">
      <c r="A536" s="217"/>
      <c r="B536" s="218"/>
      <c r="C536" s="217"/>
      <c r="D536" s="217"/>
      <c r="E536" s="67"/>
      <c r="F536" s="67"/>
      <c r="G536" s="67"/>
      <c r="H536" s="217"/>
      <c r="I536" s="217"/>
      <c r="J536" s="217"/>
      <c r="K536" s="217"/>
      <c r="L536" s="67"/>
      <c r="M536" s="67"/>
    </row>
    <row r="537" spans="1:13" ht="12.75">
      <c r="A537" s="217"/>
      <c r="B537" s="218"/>
      <c r="C537" s="217"/>
      <c r="D537" s="217"/>
      <c r="E537" s="67"/>
      <c r="F537" s="67"/>
      <c r="G537" s="67"/>
      <c r="H537" s="217"/>
      <c r="I537" s="217"/>
      <c r="J537" s="217"/>
      <c r="K537" s="217"/>
      <c r="L537" s="67"/>
      <c r="M537" s="67"/>
    </row>
    <row r="538" spans="1:13" ht="12.75">
      <c r="A538" s="217"/>
      <c r="B538" s="218"/>
      <c r="C538" s="217"/>
      <c r="D538" s="217"/>
      <c r="E538" s="67"/>
      <c r="F538" s="67"/>
      <c r="G538" s="67"/>
      <c r="H538" s="217"/>
      <c r="I538" s="217"/>
      <c r="J538" s="217"/>
      <c r="K538" s="217"/>
      <c r="L538" s="67"/>
      <c r="M538" s="67"/>
    </row>
    <row r="539" spans="1:13" ht="12.75">
      <c r="A539" s="217"/>
      <c r="B539" s="218"/>
      <c r="C539" s="217"/>
      <c r="D539" s="217"/>
      <c r="E539" s="67"/>
      <c r="F539" s="67"/>
      <c r="G539" s="67"/>
      <c r="H539" s="217"/>
      <c r="I539" s="217"/>
      <c r="J539" s="217"/>
      <c r="K539" s="217"/>
      <c r="L539" s="67"/>
      <c r="M539" s="67"/>
    </row>
    <row r="540" spans="1:13" ht="12.75">
      <c r="A540" s="217"/>
      <c r="B540" s="218"/>
      <c r="C540" s="217"/>
      <c r="D540" s="217"/>
      <c r="E540" s="67"/>
      <c r="F540" s="67"/>
      <c r="G540" s="67"/>
      <c r="H540" s="217"/>
      <c r="I540" s="217"/>
      <c r="J540" s="217"/>
      <c r="K540" s="217"/>
      <c r="L540" s="67"/>
      <c r="M540" s="67"/>
    </row>
    <row r="541" spans="1:13" ht="12.75">
      <c r="A541" s="217"/>
      <c r="B541" s="218"/>
      <c r="C541" s="217"/>
      <c r="D541" s="217"/>
      <c r="E541" s="67"/>
      <c r="F541" s="67"/>
      <c r="G541" s="67"/>
      <c r="H541" s="217"/>
      <c r="I541" s="217"/>
      <c r="J541" s="217"/>
      <c r="K541" s="217"/>
      <c r="L541" s="67"/>
      <c r="M541" s="67"/>
    </row>
    <row r="542" spans="1:13" ht="12.75">
      <c r="A542" s="217"/>
      <c r="B542" s="218"/>
      <c r="C542" s="217"/>
      <c r="D542" s="217"/>
      <c r="E542" s="67"/>
      <c r="F542" s="67"/>
      <c r="G542" s="67"/>
      <c r="H542" s="217"/>
      <c r="I542" s="217"/>
      <c r="J542" s="217"/>
      <c r="K542" s="217"/>
      <c r="L542" s="67"/>
      <c r="M542" s="67"/>
    </row>
    <row r="543" spans="1:13" ht="12.75">
      <c r="A543" s="217"/>
      <c r="B543" s="218"/>
      <c r="C543" s="217"/>
      <c r="D543" s="217"/>
      <c r="E543" s="67"/>
      <c r="F543" s="67"/>
      <c r="G543" s="67"/>
      <c r="H543" s="217"/>
      <c r="I543" s="217"/>
      <c r="J543" s="217"/>
      <c r="K543" s="217"/>
      <c r="L543" s="67"/>
      <c r="M543" s="67"/>
    </row>
    <row r="544" spans="1:13" ht="12.75">
      <c r="A544" s="217"/>
      <c r="B544" s="218"/>
      <c r="C544" s="217"/>
      <c r="D544" s="217"/>
      <c r="E544" s="67"/>
      <c r="F544" s="67"/>
      <c r="G544" s="67"/>
      <c r="H544" s="217"/>
      <c r="I544" s="217"/>
      <c r="J544" s="217"/>
      <c r="K544" s="217"/>
      <c r="L544" s="67"/>
      <c r="M544" s="67"/>
    </row>
    <row r="545" spans="1:13" ht="12.75">
      <c r="A545" s="217"/>
      <c r="B545" s="218"/>
      <c r="C545" s="217"/>
      <c r="D545" s="217"/>
      <c r="E545" s="67"/>
      <c r="F545" s="67"/>
      <c r="G545" s="67"/>
      <c r="H545" s="217"/>
      <c r="I545" s="217"/>
      <c r="J545" s="217"/>
      <c r="K545" s="217"/>
      <c r="L545" s="67"/>
      <c r="M545" s="67"/>
    </row>
    <row r="546" spans="1:13" ht="12.75">
      <c r="A546" s="217"/>
      <c r="B546" s="218"/>
      <c r="C546" s="217"/>
      <c r="D546" s="217"/>
      <c r="E546" s="67"/>
      <c r="F546" s="67"/>
      <c r="G546" s="67"/>
      <c r="H546" s="217"/>
      <c r="I546" s="217"/>
      <c r="J546" s="217"/>
      <c r="K546" s="217"/>
      <c r="L546" s="67"/>
      <c r="M546" s="67"/>
    </row>
    <row r="547" spans="1:13" ht="12.75">
      <c r="A547" s="217"/>
      <c r="B547" s="218"/>
      <c r="C547" s="217"/>
      <c r="D547" s="217"/>
      <c r="E547" s="67"/>
      <c r="F547" s="67"/>
      <c r="G547" s="67"/>
      <c r="H547" s="217"/>
      <c r="I547" s="217"/>
      <c r="J547" s="217"/>
      <c r="K547" s="217"/>
      <c r="L547" s="67"/>
      <c r="M547" s="67"/>
    </row>
    <row r="548" spans="1:13" ht="12.75">
      <c r="A548" s="217"/>
      <c r="B548" s="218"/>
      <c r="C548" s="217"/>
      <c r="D548" s="217"/>
      <c r="E548" s="67"/>
      <c r="F548" s="67"/>
      <c r="G548" s="67"/>
      <c r="H548" s="217"/>
      <c r="I548" s="217"/>
      <c r="J548" s="217"/>
      <c r="K548" s="217"/>
      <c r="L548" s="67"/>
      <c r="M548" s="67"/>
    </row>
    <row r="549" spans="1:13" ht="12.75">
      <c r="A549" s="217"/>
      <c r="B549" s="218"/>
      <c r="C549" s="217"/>
      <c r="D549" s="217"/>
      <c r="E549" s="67"/>
      <c r="F549" s="67"/>
      <c r="G549" s="67"/>
      <c r="H549" s="217"/>
      <c r="I549" s="217"/>
      <c r="J549" s="217"/>
      <c r="K549" s="217"/>
      <c r="L549" s="67"/>
      <c r="M549" s="67"/>
    </row>
    <row r="550" spans="1:13" ht="12.75">
      <c r="A550" s="217"/>
      <c r="B550" s="218"/>
      <c r="C550" s="217"/>
      <c r="D550" s="217"/>
      <c r="E550" s="67"/>
      <c r="F550" s="67"/>
      <c r="G550" s="67"/>
      <c r="H550" s="217"/>
      <c r="I550" s="217"/>
      <c r="J550" s="217"/>
      <c r="K550" s="217"/>
      <c r="L550" s="67"/>
      <c r="M550" s="67"/>
    </row>
    <row r="551" spans="1:13" ht="12.75">
      <c r="A551" s="217"/>
      <c r="B551" s="218"/>
      <c r="C551" s="217"/>
      <c r="D551" s="217"/>
      <c r="E551" s="67"/>
      <c r="F551" s="67"/>
      <c r="G551" s="67"/>
      <c r="H551" s="217"/>
      <c r="I551" s="217"/>
      <c r="J551" s="217"/>
      <c r="K551" s="217"/>
      <c r="L551" s="67"/>
      <c r="M551" s="67"/>
    </row>
    <row r="552" spans="1:13" ht="12.75">
      <c r="A552" s="217"/>
      <c r="B552" s="218"/>
      <c r="C552" s="217"/>
      <c r="D552" s="217"/>
      <c r="E552" s="67"/>
      <c r="F552" s="67"/>
      <c r="G552" s="67"/>
      <c r="H552" s="217"/>
      <c r="I552" s="217"/>
      <c r="J552" s="217"/>
      <c r="K552" s="217"/>
      <c r="L552" s="67"/>
      <c r="M552" s="67"/>
    </row>
    <row r="553" spans="1:13" ht="12.75">
      <c r="A553" s="217"/>
      <c r="B553" s="218"/>
      <c r="C553" s="217"/>
      <c r="D553" s="217"/>
      <c r="E553" s="67"/>
      <c r="F553" s="67"/>
      <c r="G553" s="67"/>
      <c r="H553" s="217"/>
      <c r="I553" s="217"/>
      <c r="J553" s="217"/>
      <c r="K553" s="217"/>
      <c r="L553" s="67"/>
      <c r="M553" s="67"/>
    </row>
    <row r="554" spans="1:13" ht="12.75">
      <c r="A554" s="217"/>
      <c r="B554" s="218"/>
      <c r="C554" s="217"/>
      <c r="D554" s="217"/>
      <c r="E554" s="67"/>
      <c r="F554" s="67"/>
      <c r="G554" s="67"/>
      <c r="H554" s="217"/>
      <c r="I554" s="217"/>
      <c r="J554" s="217"/>
      <c r="K554" s="217"/>
      <c r="L554" s="67"/>
      <c r="M554" s="67"/>
    </row>
    <row r="555" spans="1:13" ht="12.75">
      <c r="A555" s="217"/>
      <c r="B555" s="218"/>
      <c r="C555" s="217"/>
      <c r="D555" s="217"/>
      <c r="E555" s="67"/>
      <c r="F555" s="67"/>
      <c r="G555" s="67"/>
      <c r="H555" s="217"/>
      <c r="I555" s="217"/>
      <c r="J555" s="217"/>
      <c r="K555" s="217"/>
      <c r="L555" s="67"/>
      <c r="M555" s="67"/>
    </row>
    <row r="556" spans="1:13" ht="12.75">
      <c r="A556" s="217"/>
      <c r="B556" s="218"/>
      <c r="C556" s="217"/>
      <c r="D556" s="217"/>
      <c r="E556" s="67"/>
      <c r="F556" s="67"/>
      <c r="G556" s="67"/>
      <c r="H556" s="217"/>
      <c r="I556" s="217"/>
      <c r="J556" s="217"/>
      <c r="K556" s="217"/>
      <c r="L556" s="67"/>
      <c r="M556" s="67"/>
    </row>
    <row r="557" spans="1:13" ht="12.75">
      <c r="A557" s="217"/>
      <c r="B557" s="218"/>
      <c r="C557" s="217"/>
      <c r="D557" s="217"/>
      <c r="E557" s="67"/>
      <c r="F557" s="67"/>
      <c r="G557" s="67"/>
      <c r="H557" s="217"/>
      <c r="I557" s="217"/>
      <c r="J557" s="217"/>
      <c r="K557" s="217"/>
      <c r="L557" s="67"/>
      <c r="M557" s="67"/>
    </row>
    <row r="558" spans="1:13" ht="12.75">
      <c r="A558" s="217"/>
      <c r="B558" s="218"/>
      <c r="C558" s="217"/>
      <c r="D558" s="217"/>
      <c r="E558" s="67"/>
      <c r="F558" s="67"/>
      <c r="G558" s="67"/>
      <c r="H558" s="217"/>
      <c r="I558" s="217"/>
      <c r="J558" s="217"/>
      <c r="K558" s="217"/>
      <c r="L558" s="67"/>
      <c r="M558" s="67"/>
    </row>
    <row r="559" spans="1:13" ht="12.75">
      <c r="A559" s="217"/>
      <c r="B559" s="218"/>
      <c r="C559" s="217"/>
      <c r="D559" s="217"/>
      <c r="E559" s="67"/>
      <c r="F559" s="67"/>
      <c r="G559" s="67"/>
      <c r="H559" s="217"/>
      <c r="I559" s="217"/>
      <c r="J559" s="217"/>
      <c r="K559" s="217"/>
      <c r="L559" s="67"/>
      <c r="M559" s="67"/>
    </row>
    <row r="560" spans="1:13" ht="12.75">
      <c r="A560" s="217"/>
      <c r="B560" s="218"/>
      <c r="C560" s="217"/>
      <c r="D560" s="217"/>
      <c r="E560" s="67"/>
      <c r="F560" s="67"/>
      <c r="G560" s="67"/>
      <c r="H560" s="217"/>
      <c r="I560" s="217"/>
      <c r="J560" s="217"/>
      <c r="K560" s="217"/>
      <c r="L560" s="67"/>
      <c r="M560" s="67"/>
    </row>
    <row r="561" spans="1:13" ht="12.75">
      <c r="A561" s="217"/>
      <c r="B561" s="218"/>
      <c r="C561" s="217"/>
      <c r="D561" s="217"/>
      <c r="E561" s="67"/>
      <c r="F561" s="67"/>
      <c r="G561" s="67"/>
      <c r="H561" s="217"/>
      <c r="I561" s="217"/>
      <c r="J561" s="217"/>
      <c r="K561" s="217"/>
      <c r="L561" s="67"/>
      <c r="M561" s="67"/>
    </row>
    <row r="562" spans="1:13" ht="12.75">
      <c r="A562" s="217"/>
      <c r="B562" s="218"/>
      <c r="C562" s="217"/>
      <c r="D562" s="217"/>
      <c r="E562" s="67"/>
      <c r="F562" s="67"/>
      <c r="G562" s="67"/>
      <c r="H562" s="217"/>
      <c r="I562" s="217"/>
      <c r="J562" s="217"/>
      <c r="K562" s="217"/>
      <c r="L562" s="67"/>
      <c r="M562" s="67"/>
    </row>
    <row r="563" spans="1:13" ht="12.75">
      <c r="A563" s="217"/>
      <c r="B563" s="218"/>
      <c r="C563" s="217"/>
      <c r="D563" s="217"/>
      <c r="E563" s="67"/>
      <c r="F563" s="67"/>
      <c r="G563" s="67"/>
      <c r="H563" s="217"/>
      <c r="I563" s="217"/>
      <c r="J563" s="217"/>
      <c r="K563" s="217"/>
      <c r="L563" s="67"/>
      <c r="M563" s="67"/>
    </row>
    <row r="564" spans="1:13" ht="12.75">
      <c r="A564" s="217"/>
      <c r="B564" s="218"/>
      <c r="C564" s="217"/>
      <c r="D564" s="217"/>
      <c r="E564" s="67"/>
      <c r="F564" s="67"/>
      <c r="G564" s="67"/>
      <c r="H564" s="217"/>
      <c r="I564" s="217"/>
      <c r="J564" s="217"/>
      <c r="K564" s="217"/>
      <c r="L564" s="67"/>
      <c r="M564" s="67"/>
    </row>
    <row r="565" spans="1:13" ht="12.75">
      <c r="A565" s="217"/>
      <c r="B565" s="218"/>
      <c r="C565" s="217"/>
      <c r="D565" s="217"/>
      <c r="E565" s="67"/>
      <c r="F565" s="67"/>
      <c r="G565" s="67"/>
      <c r="H565" s="217"/>
      <c r="I565" s="217"/>
      <c r="J565" s="217"/>
      <c r="K565" s="217"/>
      <c r="L565" s="67"/>
      <c r="M565" s="67"/>
    </row>
    <row r="566" spans="1:13" ht="12.75">
      <c r="A566" s="217"/>
      <c r="B566" s="218"/>
      <c r="C566" s="217"/>
      <c r="D566" s="217"/>
      <c r="E566" s="67"/>
      <c r="F566" s="67"/>
      <c r="G566" s="67"/>
      <c r="H566" s="217"/>
      <c r="I566" s="217"/>
      <c r="J566" s="217"/>
      <c r="K566" s="217"/>
      <c r="L566" s="67"/>
      <c r="M566" s="67"/>
    </row>
    <row r="567" spans="1:13" ht="12.75">
      <c r="A567" s="217"/>
      <c r="B567" s="218"/>
      <c r="C567" s="217"/>
      <c r="D567" s="217"/>
      <c r="E567" s="67"/>
      <c r="F567" s="67"/>
      <c r="G567" s="67"/>
      <c r="H567" s="217"/>
      <c r="I567" s="217"/>
      <c r="J567" s="217"/>
      <c r="K567" s="217"/>
      <c r="L567" s="67"/>
      <c r="M567" s="67"/>
    </row>
    <row r="568" spans="1:13" ht="12.75">
      <c r="A568" s="217"/>
      <c r="B568" s="218"/>
      <c r="C568" s="217"/>
      <c r="D568" s="217"/>
      <c r="E568" s="67"/>
      <c r="F568" s="67"/>
      <c r="G568" s="67"/>
      <c r="H568" s="217"/>
      <c r="I568" s="217"/>
      <c r="J568" s="217"/>
      <c r="K568" s="217"/>
      <c r="L568" s="67"/>
      <c r="M568" s="67"/>
    </row>
    <row r="569" spans="1:13" ht="12.75">
      <c r="A569" s="217"/>
      <c r="B569" s="218"/>
      <c r="C569" s="217"/>
      <c r="D569" s="217"/>
      <c r="E569" s="67"/>
      <c r="F569" s="67"/>
      <c r="G569" s="67"/>
      <c r="H569" s="217"/>
      <c r="I569" s="217"/>
      <c r="J569" s="217"/>
      <c r="K569" s="217"/>
      <c r="L569" s="67"/>
      <c r="M569" s="67"/>
    </row>
    <row r="570" spans="1:13" ht="12.75">
      <c r="A570" s="217"/>
      <c r="B570" s="218"/>
      <c r="C570" s="217"/>
      <c r="D570" s="217"/>
      <c r="E570" s="67"/>
      <c r="F570" s="67"/>
      <c r="G570" s="67"/>
      <c r="H570" s="217"/>
      <c r="I570" s="217"/>
      <c r="J570" s="217"/>
      <c r="K570" s="217"/>
      <c r="L570" s="67"/>
      <c r="M570" s="67"/>
    </row>
    <row r="571" spans="1:13" ht="12.75">
      <c r="A571" s="217"/>
      <c r="B571" s="218"/>
      <c r="C571" s="217"/>
      <c r="D571" s="217"/>
      <c r="E571" s="67"/>
      <c r="F571" s="67"/>
      <c r="G571" s="67"/>
      <c r="H571" s="217"/>
      <c r="I571" s="217"/>
      <c r="J571" s="217"/>
      <c r="K571" s="217"/>
      <c r="L571" s="67"/>
      <c r="M571" s="67"/>
    </row>
    <row r="572" spans="1:13" ht="12.75">
      <c r="A572" s="217"/>
      <c r="B572" s="218"/>
      <c r="C572" s="217"/>
      <c r="D572" s="217"/>
      <c r="E572" s="67"/>
      <c r="F572" s="67"/>
      <c r="G572" s="67"/>
      <c r="H572" s="217"/>
      <c r="I572" s="217"/>
      <c r="J572" s="217"/>
      <c r="K572" s="217"/>
      <c r="L572" s="67"/>
      <c r="M572" s="67"/>
    </row>
    <row r="573" spans="1:13" ht="12.75">
      <c r="A573" s="217"/>
      <c r="B573" s="218"/>
      <c r="C573" s="217"/>
      <c r="D573" s="217"/>
      <c r="E573" s="67"/>
      <c r="F573" s="67"/>
      <c r="G573" s="67"/>
      <c r="H573" s="217"/>
      <c r="I573" s="217"/>
      <c r="J573" s="217"/>
      <c r="K573" s="217"/>
      <c r="L573" s="67"/>
      <c r="M573" s="67"/>
    </row>
    <row r="574" spans="1:13" ht="12.75">
      <c r="A574" s="217"/>
      <c r="B574" s="218"/>
      <c r="C574" s="217"/>
      <c r="D574" s="217"/>
      <c r="E574" s="67"/>
      <c r="F574" s="67"/>
      <c r="G574" s="67"/>
      <c r="H574" s="217"/>
      <c r="I574" s="217"/>
      <c r="J574" s="217"/>
      <c r="K574" s="217"/>
      <c r="L574" s="67"/>
      <c r="M574" s="67"/>
    </row>
    <row r="575" spans="1:13" ht="12.75">
      <c r="A575" s="217"/>
      <c r="B575" s="218"/>
      <c r="C575" s="217"/>
      <c r="D575" s="217"/>
      <c r="E575" s="67"/>
      <c r="F575" s="67"/>
      <c r="G575" s="67"/>
      <c r="H575" s="217"/>
      <c r="I575" s="217"/>
      <c r="J575" s="217"/>
      <c r="K575" s="217"/>
      <c r="L575" s="67"/>
      <c r="M575" s="67"/>
    </row>
    <row r="576" spans="1:13" ht="12.75">
      <c r="A576" s="217"/>
      <c r="B576" s="218"/>
      <c r="C576" s="217"/>
      <c r="D576" s="217"/>
      <c r="E576" s="67"/>
      <c r="F576" s="67"/>
      <c r="G576" s="67"/>
      <c r="H576" s="217"/>
      <c r="I576" s="217"/>
      <c r="J576" s="217"/>
      <c r="K576" s="217"/>
      <c r="L576" s="67"/>
      <c r="M576" s="67"/>
    </row>
    <row r="577" spans="1:13" ht="12.75">
      <c r="A577" s="217"/>
      <c r="B577" s="218"/>
      <c r="C577" s="217"/>
      <c r="D577" s="217"/>
      <c r="E577" s="67"/>
      <c r="F577" s="67"/>
      <c r="G577" s="67"/>
      <c r="H577" s="217"/>
      <c r="I577" s="217"/>
      <c r="J577" s="217"/>
      <c r="K577" s="217"/>
      <c r="L577" s="67"/>
      <c r="M577" s="67"/>
    </row>
    <row r="578" spans="1:13" ht="12.75">
      <c r="A578" s="217"/>
      <c r="B578" s="218"/>
      <c r="C578" s="217"/>
      <c r="D578" s="217"/>
      <c r="E578" s="67"/>
      <c r="F578" s="67"/>
      <c r="G578" s="67"/>
      <c r="H578" s="217"/>
      <c r="I578" s="217"/>
      <c r="J578" s="217"/>
      <c r="K578" s="217"/>
      <c r="L578" s="67"/>
      <c r="M578" s="67"/>
    </row>
    <row r="579" spans="1:13" ht="12.75">
      <c r="A579" s="217"/>
      <c r="B579" s="218"/>
      <c r="C579" s="217"/>
      <c r="D579" s="217"/>
      <c r="E579" s="67"/>
      <c r="F579" s="67"/>
      <c r="G579" s="67"/>
      <c r="H579" s="217"/>
      <c r="I579" s="217"/>
      <c r="J579" s="217"/>
      <c r="K579" s="217"/>
      <c r="L579" s="67"/>
      <c r="M579" s="67"/>
    </row>
    <row r="580" spans="1:13" ht="12.75">
      <c r="A580" s="217"/>
      <c r="B580" s="218"/>
      <c r="C580" s="217"/>
      <c r="D580" s="217"/>
      <c r="E580" s="67"/>
      <c r="F580" s="67"/>
      <c r="G580" s="67"/>
      <c r="H580" s="217"/>
      <c r="I580" s="217"/>
      <c r="J580" s="217"/>
      <c r="K580" s="217"/>
      <c r="L580" s="67"/>
      <c r="M580" s="67"/>
    </row>
    <row r="581" spans="1:13" ht="12.75">
      <c r="A581" s="217"/>
      <c r="B581" s="218"/>
      <c r="C581" s="217"/>
      <c r="D581" s="217"/>
      <c r="E581" s="67"/>
      <c r="F581" s="67"/>
      <c r="G581" s="67"/>
      <c r="H581" s="217"/>
      <c r="I581" s="217"/>
      <c r="J581" s="217"/>
      <c r="K581" s="217"/>
      <c r="L581" s="67"/>
      <c r="M581" s="67"/>
    </row>
    <row r="582" spans="1:13" ht="12.75">
      <c r="A582" s="217"/>
      <c r="B582" s="218"/>
      <c r="C582" s="217"/>
      <c r="D582" s="217"/>
      <c r="E582" s="67"/>
      <c r="F582" s="67"/>
      <c r="G582" s="67"/>
      <c r="H582" s="217"/>
      <c r="I582" s="217"/>
      <c r="J582" s="217"/>
      <c r="K582" s="217"/>
      <c r="L582" s="67"/>
      <c r="M582" s="67"/>
    </row>
    <row r="583" spans="1:13" ht="12.75">
      <c r="A583" s="217"/>
      <c r="B583" s="218"/>
      <c r="C583" s="217"/>
      <c r="D583" s="217"/>
      <c r="E583" s="67"/>
      <c r="F583" s="67"/>
      <c r="G583" s="67"/>
      <c r="H583" s="217"/>
      <c r="I583" s="217"/>
      <c r="J583" s="217"/>
      <c r="K583" s="217"/>
      <c r="L583" s="67"/>
      <c r="M583" s="67"/>
    </row>
    <row r="584" spans="1:13" ht="12.75">
      <c r="A584" s="217"/>
      <c r="B584" s="218"/>
      <c r="C584" s="217"/>
      <c r="D584" s="217"/>
      <c r="E584" s="67"/>
      <c r="F584" s="67"/>
      <c r="G584" s="67"/>
      <c r="H584" s="217"/>
      <c r="I584" s="217"/>
      <c r="J584" s="217"/>
      <c r="K584" s="217"/>
      <c r="L584" s="67"/>
      <c r="M584" s="67"/>
    </row>
    <row r="585" spans="1:13" ht="12.75">
      <c r="A585" s="217"/>
      <c r="B585" s="218"/>
      <c r="C585" s="217"/>
      <c r="D585" s="217"/>
      <c r="E585" s="67"/>
      <c r="F585" s="67"/>
      <c r="G585" s="67"/>
      <c r="H585" s="217"/>
      <c r="I585" s="217"/>
      <c r="J585" s="217"/>
      <c r="K585" s="217"/>
      <c r="L585" s="67"/>
      <c r="M585" s="67"/>
    </row>
    <row r="586" spans="1:13" ht="12.75">
      <c r="A586" s="217"/>
      <c r="B586" s="218"/>
      <c r="C586" s="217"/>
      <c r="D586" s="217"/>
      <c r="E586" s="67"/>
      <c r="F586" s="67"/>
      <c r="G586" s="67"/>
      <c r="H586" s="217"/>
      <c r="I586" s="217"/>
      <c r="J586" s="217"/>
      <c r="K586" s="217"/>
      <c r="L586" s="67"/>
      <c r="M586" s="67"/>
    </row>
    <row r="587" spans="1:13" ht="12.75">
      <c r="A587" s="217"/>
      <c r="B587" s="218"/>
      <c r="C587" s="217"/>
      <c r="D587" s="217"/>
      <c r="E587" s="67"/>
      <c r="F587" s="67"/>
      <c r="G587" s="67"/>
      <c r="H587" s="217"/>
      <c r="I587" s="217"/>
      <c r="J587" s="217"/>
      <c r="K587" s="217"/>
      <c r="L587" s="67"/>
      <c r="M587" s="67"/>
    </row>
    <row r="588" spans="1:13" ht="12.75">
      <c r="A588" s="217"/>
      <c r="B588" s="218"/>
      <c r="C588" s="217"/>
      <c r="D588" s="217"/>
      <c r="E588" s="67"/>
      <c r="F588" s="67"/>
      <c r="G588" s="67"/>
      <c r="H588" s="217"/>
      <c r="I588" s="217"/>
      <c r="J588" s="217"/>
      <c r="K588" s="217"/>
      <c r="L588" s="67"/>
      <c r="M588" s="67"/>
    </row>
    <row r="589" spans="1:13" ht="12.75">
      <c r="A589" s="217"/>
      <c r="B589" s="218"/>
      <c r="C589" s="217"/>
      <c r="D589" s="217"/>
      <c r="E589" s="67"/>
      <c r="F589" s="67"/>
      <c r="G589" s="67"/>
      <c r="H589" s="217"/>
      <c r="I589" s="217"/>
      <c r="J589" s="217"/>
      <c r="K589" s="217"/>
      <c r="L589" s="67"/>
      <c r="M589" s="67"/>
    </row>
    <row r="590" spans="1:13" ht="12.75">
      <c r="A590" s="217"/>
      <c r="B590" s="218"/>
      <c r="C590" s="217"/>
      <c r="D590" s="217"/>
      <c r="E590" s="67"/>
      <c r="F590" s="67"/>
      <c r="G590" s="67"/>
      <c r="H590" s="217"/>
      <c r="I590" s="217"/>
      <c r="J590" s="217"/>
      <c r="K590" s="217"/>
      <c r="L590" s="67"/>
      <c r="M590" s="67"/>
    </row>
    <row r="591" spans="1:13" ht="12.75">
      <c r="A591" s="217"/>
      <c r="B591" s="218"/>
      <c r="C591" s="217"/>
      <c r="D591" s="217"/>
      <c r="E591" s="67"/>
      <c r="F591" s="67"/>
      <c r="G591" s="67"/>
      <c r="H591" s="217"/>
      <c r="I591" s="217"/>
      <c r="J591" s="217"/>
      <c r="K591" s="217"/>
      <c r="L591" s="67"/>
      <c r="M591" s="67"/>
    </row>
    <row r="592" spans="1:13" ht="12.75">
      <c r="A592" s="217"/>
      <c r="B592" s="218"/>
      <c r="C592" s="217"/>
      <c r="D592" s="217"/>
      <c r="E592" s="67"/>
      <c r="F592" s="67"/>
      <c r="G592" s="67"/>
      <c r="H592" s="217"/>
      <c r="I592" s="217"/>
      <c r="J592" s="217"/>
      <c r="K592" s="217"/>
      <c r="L592" s="67"/>
      <c r="M592" s="67"/>
    </row>
    <row r="593" spans="1:13" ht="12.75">
      <c r="A593" s="217"/>
      <c r="B593" s="218"/>
      <c r="C593" s="217"/>
      <c r="D593" s="217"/>
      <c r="E593" s="67"/>
      <c r="F593" s="67"/>
      <c r="G593" s="67"/>
      <c r="H593" s="217"/>
      <c r="I593" s="217"/>
      <c r="J593" s="217"/>
      <c r="K593" s="217"/>
      <c r="L593" s="67"/>
      <c r="M593" s="67"/>
    </row>
    <row r="594" spans="1:13" ht="12.75">
      <c r="A594" s="217"/>
      <c r="B594" s="218"/>
      <c r="C594" s="217"/>
      <c r="D594" s="217"/>
      <c r="E594" s="67"/>
      <c r="F594" s="67"/>
      <c r="G594" s="67"/>
      <c r="H594" s="217"/>
      <c r="I594" s="217"/>
      <c r="J594" s="217"/>
      <c r="K594" s="217"/>
      <c r="L594" s="67"/>
      <c r="M594" s="67"/>
    </row>
    <row r="595" spans="1:13" ht="12.75">
      <c r="A595" s="217"/>
      <c r="B595" s="218"/>
      <c r="C595" s="217"/>
      <c r="D595" s="217"/>
      <c r="E595" s="67"/>
      <c r="F595" s="67"/>
      <c r="G595" s="67"/>
      <c r="H595" s="217"/>
      <c r="I595" s="217"/>
      <c r="J595" s="217"/>
      <c r="K595" s="217"/>
      <c r="L595" s="67"/>
      <c r="M595" s="67"/>
    </row>
    <row r="596" spans="1:13" ht="12.75">
      <c r="A596" s="217"/>
      <c r="B596" s="218"/>
      <c r="C596" s="217"/>
      <c r="D596" s="217"/>
      <c r="E596" s="67"/>
      <c r="F596" s="67"/>
      <c r="G596" s="67"/>
      <c r="H596" s="217"/>
      <c r="I596" s="217"/>
      <c r="J596" s="217"/>
      <c r="K596" s="217"/>
      <c r="L596" s="67"/>
      <c r="M596" s="67"/>
    </row>
    <row r="597" spans="1:13" ht="12.75">
      <c r="A597" s="217"/>
      <c r="B597" s="218"/>
      <c r="C597" s="217"/>
      <c r="D597" s="217"/>
      <c r="E597" s="67"/>
      <c r="F597" s="67"/>
      <c r="G597" s="67"/>
      <c r="H597" s="217"/>
      <c r="I597" s="217"/>
      <c r="J597" s="217"/>
      <c r="K597" s="217"/>
      <c r="L597" s="67"/>
      <c r="M597" s="67"/>
    </row>
    <row r="598" spans="1:13" ht="12.75">
      <c r="A598" s="217"/>
      <c r="B598" s="218"/>
      <c r="C598" s="217"/>
      <c r="D598" s="217"/>
      <c r="E598" s="67"/>
      <c r="F598" s="67"/>
      <c r="G598" s="67"/>
      <c r="H598" s="217"/>
      <c r="I598" s="217"/>
      <c r="J598" s="217"/>
      <c r="K598" s="217"/>
      <c r="L598" s="67"/>
      <c r="M598" s="67"/>
    </row>
    <row r="599" spans="1:13" ht="12.75">
      <c r="A599" s="217"/>
      <c r="B599" s="218"/>
      <c r="C599" s="217"/>
      <c r="D599" s="217"/>
      <c r="E599" s="67"/>
      <c r="F599" s="67"/>
      <c r="G599" s="67"/>
      <c r="H599" s="217"/>
      <c r="I599" s="217"/>
      <c r="J599" s="217"/>
      <c r="K599" s="217"/>
      <c r="L599" s="67"/>
      <c r="M599" s="67"/>
    </row>
    <row r="600" spans="1:13" ht="12.75">
      <c r="A600" s="217"/>
      <c r="B600" s="218"/>
      <c r="C600" s="217"/>
      <c r="D600" s="217"/>
      <c r="E600" s="67"/>
      <c r="F600" s="67"/>
      <c r="G600" s="67"/>
      <c r="H600" s="217"/>
      <c r="I600" s="217"/>
      <c r="J600" s="217"/>
      <c r="K600" s="217"/>
      <c r="L600" s="67"/>
      <c r="M600" s="67"/>
    </row>
    <row r="601" spans="1:13" ht="12.75">
      <c r="A601" s="217"/>
      <c r="B601" s="218"/>
      <c r="C601" s="217"/>
      <c r="D601" s="217"/>
      <c r="E601" s="67"/>
      <c r="F601" s="67"/>
      <c r="G601" s="67"/>
      <c r="H601" s="217"/>
      <c r="I601" s="217"/>
      <c r="J601" s="217"/>
      <c r="K601" s="217"/>
      <c r="L601" s="67"/>
      <c r="M601" s="67"/>
    </row>
    <row r="602" spans="1:13" ht="12.75">
      <c r="A602" s="217"/>
      <c r="B602" s="218"/>
      <c r="C602" s="217"/>
      <c r="D602" s="217"/>
      <c r="E602" s="67"/>
      <c r="F602" s="67"/>
      <c r="G602" s="67"/>
      <c r="H602" s="217"/>
      <c r="I602" s="217"/>
      <c r="J602" s="217"/>
      <c r="K602" s="217"/>
      <c r="L602" s="67"/>
      <c r="M602" s="67"/>
    </row>
    <row r="603" spans="1:13" ht="12.75">
      <c r="A603" s="217"/>
      <c r="B603" s="218"/>
      <c r="C603" s="217"/>
      <c r="D603" s="217"/>
      <c r="E603" s="67"/>
      <c r="F603" s="67"/>
      <c r="G603" s="67"/>
      <c r="H603" s="217"/>
      <c r="I603" s="217"/>
      <c r="J603" s="217"/>
      <c r="K603" s="217"/>
      <c r="L603" s="67"/>
      <c r="M603" s="67"/>
    </row>
    <row r="604" spans="1:13" ht="12.75">
      <c r="A604" s="217"/>
      <c r="B604" s="218"/>
      <c r="C604" s="217"/>
      <c r="D604" s="217"/>
      <c r="E604" s="67"/>
      <c r="F604" s="67"/>
      <c r="G604" s="67"/>
      <c r="H604" s="217"/>
      <c r="I604" s="217"/>
      <c r="J604" s="217"/>
      <c r="K604" s="217"/>
      <c r="L604" s="67"/>
      <c r="M604" s="67"/>
    </row>
    <row r="605" spans="1:13" ht="12.75">
      <c r="A605" s="217"/>
      <c r="B605" s="218"/>
      <c r="C605" s="217"/>
      <c r="D605" s="217"/>
      <c r="E605" s="67"/>
      <c r="F605" s="67"/>
      <c r="G605" s="67"/>
      <c r="H605" s="217"/>
      <c r="I605" s="217"/>
      <c r="J605" s="217"/>
      <c r="K605" s="217"/>
      <c r="L605" s="67"/>
      <c r="M605" s="67"/>
    </row>
    <row r="606" spans="1:13" ht="12.75">
      <c r="A606" s="217"/>
      <c r="B606" s="218"/>
      <c r="C606" s="217"/>
      <c r="D606" s="217"/>
      <c r="E606" s="67"/>
      <c r="F606" s="67"/>
      <c r="G606" s="67"/>
      <c r="H606" s="217"/>
      <c r="I606" s="217"/>
      <c r="J606" s="217"/>
      <c r="K606" s="217"/>
      <c r="L606" s="67"/>
      <c r="M606" s="67"/>
    </row>
    <row r="607" spans="1:13" ht="12.75">
      <c r="A607" s="217"/>
      <c r="B607" s="218"/>
      <c r="C607" s="217"/>
      <c r="D607" s="217"/>
      <c r="E607" s="67"/>
      <c r="F607" s="67"/>
      <c r="G607" s="67"/>
      <c r="H607" s="217"/>
      <c r="I607" s="217"/>
      <c r="J607" s="217"/>
      <c r="K607" s="217"/>
      <c r="L607" s="67"/>
      <c r="M607" s="67"/>
    </row>
    <row r="608" spans="1:13" ht="12.75">
      <c r="A608" s="217"/>
      <c r="B608" s="218"/>
      <c r="C608" s="217"/>
      <c r="D608" s="217"/>
      <c r="E608" s="67"/>
      <c r="F608" s="67"/>
      <c r="G608" s="67"/>
      <c r="H608" s="217"/>
      <c r="I608" s="217"/>
      <c r="J608" s="217"/>
      <c r="K608" s="217"/>
      <c r="L608" s="67"/>
      <c r="M608" s="67"/>
    </row>
    <row r="609" spans="1:13" ht="12.75">
      <c r="A609" s="217"/>
      <c r="B609" s="218"/>
      <c r="C609" s="217"/>
      <c r="D609" s="217"/>
      <c r="E609" s="67"/>
      <c r="F609" s="67"/>
      <c r="G609" s="67"/>
      <c r="H609" s="217"/>
      <c r="I609" s="217"/>
      <c r="J609" s="217"/>
      <c r="K609" s="217"/>
      <c r="L609" s="67"/>
      <c r="M609" s="67"/>
    </row>
    <row r="610" spans="1:13" ht="12.75">
      <c r="A610" s="217"/>
      <c r="B610" s="218"/>
      <c r="C610" s="217"/>
      <c r="D610" s="217"/>
      <c r="E610" s="67"/>
      <c r="F610" s="67"/>
      <c r="G610" s="67"/>
      <c r="H610" s="217"/>
      <c r="I610" s="217"/>
      <c r="J610" s="217"/>
      <c r="K610" s="217"/>
      <c r="L610" s="67"/>
      <c r="M610" s="67"/>
    </row>
    <row r="611" spans="1:13" ht="12.75">
      <c r="A611" s="217"/>
      <c r="B611" s="218"/>
      <c r="C611" s="217"/>
      <c r="D611" s="217"/>
      <c r="E611" s="67"/>
      <c r="F611" s="67"/>
      <c r="G611" s="67"/>
      <c r="H611" s="217"/>
      <c r="I611" s="217"/>
      <c r="J611" s="217"/>
      <c r="K611" s="217"/>
      <c r="L611" s="67"/>
      <c r="M611" s="67"/>
    </row>
    <row r="612" spans="1:13" ht="12.75">
      <c r="A612" s="217"/>
      <c r="B612" s="218"/>
      <c r="C612" s="217"/>
      <c r="D612" s="217"/>
      <c r="E612" s="67"/>
      <c r="F612" s="67"/>
      <c r="G612" s="67"/>
      <c r="H612" s="217"/>
      <c r="I612" s="217"/>
      <c r="J612" s="217"/>
      <c r="K612" s="217"/>
      <c r="L612" s="67"/>
      <c r="M612" s="67"/>
    </row>
    <row r="613" spans="1:13" ht="12.75">
      <c r="A613" s="217"/>
      <c r="B613" s="218"/>
      <c r="C613" s="217"/>
      <c r="D613" s="217"/>
      <c r="E613" s="67"/>
      <c r="F613" s="67"/>
      <c r="G613" s="67"/>
      <c r="H613" s="217"/>
      <c r="I613" s="217"/>
      <c r="J613" s="217"/>
      <c r="K613" s="217"/>
      <c r="L613" s="67"/>
      <c r="M613" s="67"/>
    </row>
    <row r="614" spans="1:13" ht="12.75">
      <c r="A614" s="217"/>
      <c r="B614" s="218"/>
      <c r="C614" s="217"/>
      <c r="D614" s="217"/>
      <c r="E614" s="67"/>
      <c r="F614" s="67"/>
      <c r="G614" s="67"/>
      <c r="H614" s="217"/>
      <c r="I614" s="217"/>
      <c r="J614" s="217"/>
      <c r="K614" s="217"/>
      <c r="L614" s="67"/>
      <c r="M614" s="67"/>
    </row>
    <row r="615" spans="1:13" ht="12.75">
      <c r="A615" s="217"/>
      <c r="B615" s="218"/>
      <c r="C615" s="217"/>
      <c r="D615" s="217"/>
      <c r="E615" s="67"/>
      <c r="F615" s="67"/>
      <c r="G615" s="67"/>
      <c r="H615" s="217"/>
      <c r="I615" s="217"/>
      <c r="J615" s="217"/>
      <c r="K615" s="217"/>
      <c r="L615" s="67"/>
      <c r="M615" s="67"/>
    </row>
    <row r="616" spans="1:13" ht="12.75">
      <c r="A616" s="217"/>
      <c r="B616" s="218"/>
      <c r="C616" s="217"/>
      <c r="D616" s="217"/>
      <c r="E616" s="67"/>
      <c r="F616" s="67"/>
      <c r="G616" s="67"/>
      <c r="H616" s="217"/>
      <c r="I616" s="217"/>
      <c r="J616" s="217"/>
      <c r="K616" s="217"/>
      <c r="L616" s="67"/>
      <c r="M616" s="67"/>
    </row>
    <row r="617" spans="1:13" ht="12.75">
      <c r="A617" s="217"/>
      <c r="B617" s="218"/>
      <c r="C617" s="217"/>
      <c r="D617" s="217"/>
      <c r="E617" s="67"/>
      <c r="F617" s="67"/>
      <c r="G617" s="67"/>
      <c r="H617" s="217"/>
      <c r="I617" s="217"/>
      <c r="J617" s="217"/>
      <c r="K617" s="217"/>
      <c r="L617" s="67"/>
      <c r="M617" s="67"/>
    </row>
    <row r="618" spans="1:13" ht="12.75">
      <c r="A618" s="217"/>
      <c r="B618" s="218"/>
      <c r="C618" s="217"/>
      <c r="D618" s="217"/>
      <c r="E618" s="67"/>
      <c r="F618" s="67"/>
      <c r="G618" s="67"/>
      <c r="H618" s="217"/>
      <c r="I618" s="217"/>
      <c r="J618" s="217"/>
      <c r="K618" s="217"/>
      <c r="L618" s="67"/>
      <c r="M618" s="67"/>
    </row>
    <row r="619" spans="1:13" ht="12.75">
      <c r="A619" s="217"/>
      <c r="B619" s="218"/>
      <c r="C619" s="217"/>
      <c r="D619" s="217"/>
      <c r="E619" s="67"/>
      <c r="F619" s="67"/>
      <c r="G619" s="67"/>
      <c r="H619" s="217"/>
      <c r="I619" s="217"/>
      <c r="J619" s="217"/>
      <c r="K619" s="217"/>
      <c r="L619" s="67"/>
      <c r="M619" s="67"/>
    </row>
    <row r="620" spans="1:13" ht="12.75">
      <c r="A620" s="217"/>
      <c r="B620" s="218"/>
      <c r="C620" s="217"/>
      <c r="D620" s="217"/>
      <c r="E620" s="67"/>
      <c r="F620" s="67"/>
      <c r="G620" s="67"/>
      <c r="H620" s="217"/>
      <c r="I620" s="217"/>
      <c r="J620" s="217"/>
      <c r="K620" s="217"/>
      <c r="L620" s="67"/>
      <c r="M620" s="67"/>
    </row>
    <row r="621" spans="1:13" ht="12.75">
      <c r="A621" s="217"/>
      <c r="B621" s="218"/>
      <c r="C621" s="217"/>
      <c r="D621" s="217"/>
      <c r="E621" s="67"/>
      <c r="F621" s="67"/>
      <c r="G621" s="67"/>
      <c r="H621" s="217"/>
      <c r="I621" s="217"/>
      <c r="J621" s="217"/>
      <c r="K621" s="217"/>
      <c r="L621" s="67"/>
      <c r="M621" s="67"/>
    </row>
    <row r="622" spans="1:13" ht="12.75">
      <c r="A622" s="217"/>
      <c r="B622" s="218"/>
      <c r="C622" s="217"/>
      <c r="D622" s="217"/>
      <c r="E622" s="67"/>
      <c r="F622" s="67"/>
      <c r="G622" s="67"/>
      <c r="H622" s="217"/>
      <c r="I622" s="217"/>
      <c r="J622" s="217"/>
      <c r="K622" s="217"/>
      <c r="L622" s="67"/>
      <c r="M622" s="67"/>
    </row>
    <row r="623" spans="1:13" ht="12.75">
      <c r="A623" s="217"/>
      <c r="B623" s="218"/>
      <c r="C623" s="217"/>
      <c r="D623" s="217"/>
      <c r="E623" s="67"/>
      <c r="F623" s="67"/>
      <c r="G623" s="67"/>
      <c r="H623" s="217"/>
      <c r="I623" s="217"/>
      <c r="J623" s="217"/>
      <c r="K623" s="217"/>
      <c r="L623" s="67"/>
      <c r="M623" s="67"/>
    </row>
    <row r="624" spans="1:13" ht="12.75">
      <c r="A624" s="217"/>
      <c r="B624" s="218"/>
      <c r="C624" s="217"/>
      <c r="D624" s="217"/>
      <c r="E624" s="67"/>
      <c r="F624" s="67"/>
      <c r="G624" s="67"/>
      <c r="H624" s="217"/>
      <c r="I624" s="217"/>
      <c r="J624" s="217"/>
      <c r="K624" s="217"/>
      <c r="L624" s="67"/>
      <c r="M624" s="67"/>
    </row>
    <row r="625" spans="1:13" ht="12.75">
      <c r="A625" s="217"/>
      <c r="B625" s="218"/>
      <c r="C625" s="217"/>
      <c r="D625" s="217"/>
      <c r="E625" s="67"/>
      <c r="F625" s="67"/>
      <c r="G625" s="67"/>
      <c r="H625" s="217"/>
      <c r="I625" s="217"/>
      <c r="J625" s="217"/>
      <c r="K625" s="217"/>
      <c r="L625" s="67"/>
      <c r="M625" s="67"/>
    </row>
    <row r="626" spans="1:13" ht="12.75">
      <c r="A626" s="217"/>
      <c r="B626" s="218"/>
      <c r="C626" s="217"/>
      <c r="D626" s="217"/>
      <c r="E626" s="67"/>
      <c r="F626" s="67"/>
      <c r="G626" s="67"/>
      <c r="H626" s="217"/>
      <c r="I626" s="217"/>
      <c r="J626" s="217"/>
      <c r="K626" s="217"/>
      <c r="L626" s="67"/>
      <c r="M626" s="67"/>
    </row>
    <row r="627" spans="1:13" ht="12.75">
      <c r="A627" s="217"/>
      <c r="B627" s="218"/>
      <c r="C627" s="217"/>
      <c r="D627" s="217"/>
      <c r="E627" s="67"/>
      <c r="F627" s="67"/>
      <c r="G627" s="67"/>
      <c r="H627" s="217"/>
      <c r="I627" s="217"/>
      <c r="J627" s="217"/>
      <c r="K627" s="217"/>
      <c r="L627" s="67"/>
      <c r="M627" s="67"/>
    </row>
    <row r="628" spans="1:13" ht="12.75">
      <c r="A628" s="217"/>
      <c r="B628" s="218"/>
      <c r="C628" s="217"/>
      <c r="D628" s="217"/>
      <c r="E628" s="67"/>
      <c r="F628" s="67"/>
      <c r="G628" s="67"/>
      <c r="H628" s="217"/>
      <c r="I628" s="217"/>
      <c r="J628" s="217"/>
      <c r="K628" s="217"/>
      <c r="L628" s="67"/>
      <c r="M628" s="67"/>
    </row>
    <row r="629" spans="1:13" ht="12.75">
      <c r="A629" s="217"/>
      <c r="B629" s="218"/>
      <c r="C629" s="217"/>
      <c r="D629" s="217"/>
      <c r="E629" s="67"/>
      <c r="F629" s="67"/>
      <c r="G629" s="67"/>
      <c r="H629" s="217"/>
      <c r="I629" s="217"/>
      <c r="J629" s="217"/>
      <c r="K629" s="217"/>
      <c r="L629" s="67"/>
      <c r="M629" s="67"/>
    </row>
    <row r="630" spans="1:13" ht="12.75">
      <c r="A630" s="217"/>
      <c r="B630" s="218"/>
      <c r="C630" s="217"/>
      <c r="D630" s="217"/>
      <c r="E630" s="67"/>
      <c r="F630" s="67"/>
      <c r="G630" s="67"/>
      <c r="H630" s="217"/>
      <c r="I630" s="217"/>
      <c r="J630" s="217"/>
      <c r="K630" s="217"/>
      <c r="L630" s="67"/>
      <c r="M630" s="67"/>
    </row>
    <row r="631" spans="1:13" ht="12.75">
      <c r="A631" s="217"/>
      <c r="B631" s="218"/>
      <c r="C631" s="217"/>
      <c r="D631" s="217"/>
      <c r="E631" s="67"/>
      <c r="F631" s="67"/>
      <c r="G631" s="67"/>
      <c r="H631" s="217"/>
      <c r="I631" s="217"/>
      <c r="J631" s="217"/>
      <c r="K631" s="217"/>
      <c r="L631" s="67"/>
      <c r="M631" s="67"/>
    </row>
    <row r="632" spans="1:13" ht="12.75">
      <c r="A632" s="217"/>
      <c r="B632" s="218"/>
      <c r="C632" s="217"/>
      <c r="D632" s="217"/>
      <c r="E632" s="67"/>
      <c r="F632" s="67"/>
      <c r="G632" s="67"/>
      <c r="H632" s="217"/>
      <c r="I632" s="217"/>
      <c r="J632" s="217"/>
      <c r="K632" s="217"/>
      <c r="L632" s="67"/>
      <c r="M632" s="67"/>
    </row>
    <row r="633" spans="1:13" ht="12.75">
      <c r="A633" s="217"/>
      <c r="B633" s="218"/>
      <c r="C633" s="217"/>
      <c r="D633" s="217"/>
      <c r="E633" s="67"/>
      <c r="F633" s="67"/>
      <c r="G633" s="67"/>
      <c r="H633" s="217"/>
      <c r="I633" s="217"/>
      <c r="J633" s="217"/>
      <c r="K633" s="217"/>
      <c r="L633" s="67"/>
      <c r="M633" s="67"/>
    </row>
    <row r="634" spans="1:13" ht="12.75">
      <c r="A634" s="217"/>
      <c r="B634" s="218"/>
      <c r="C634" s="217"/>
      <c r="D634" s="217"/>
      <c r="E634" s="67"/>
      <c r="F634" s="67"/>
      <c r="G634" s="67"/>
      <c r="H634" s="217"/>
      <c r="I634" s="217"/>
      <c r="J634" s="217"/>
      <c r="K634" s="217"/>
      <c r="L634" s="67"/>
      <c r="M634" s="67"/>
    </row>
    <row r="635" spans="1:13" ht="12.75">
      <c r="A635" s="217"/>
      <c r="B635" s="218"/>
      <c r="C635" s="217"/>
      <c r="D635" s="217"/>
      <c r="E635" s="67"/>
      <c r="F635" s="67"/>
      <c r="G635" s="67"/>
      <c r="H635" s="217"/>
      <c r="I635" s="217"/>
      <c r="J635" s="217"/>
      <c r="K635" s="217"/>
      <c r="L635" s="67"/>
      <c r="M635" s="67"/>
    </row>
    <row r="636" spans="1:13" ht="12.75">
      <c r="A636" s="217"/>
      <c r="B636" s="218"/>
      <c r="C636" s="217"/>
      <c r="D636" s="217"/>
      <c r="E636" s="67"/>
      <c r="F636" s="67"/>
      <c r="G636" s="67"/>
      <c r="H636" s="217"/>
      <c r="I636" s="217"/>
      <c r="J636" s="217"/>
      <c r="K636" s="217"/>
      <c r="L636" s="67"/>
      <c r="M636" s="67"/>
    </row>
    <row r="637" spans="1:13" ht="12.75">
      <c r="A637" s="217"/>
      <c r="B637" s="218"/>
      <c r="C637" s="217"/>
      <c r="D637" s="217"/>
      <c r="E637" s="67"/>
      <c r="F637" s="67"/>
      <c r="G637" s="67"/>
      <c r="H637" s="217"/>
      <c r="I637" s="217"/>
      <c r="J637" s="217"/>
      <c r="K637" s="217"/>
      <c r="L637" s="67"/>
      <c r="M637" s="67"/>
    </row>
    <row r="638" spans="1:13" ht="12.75">
      <c r="A638" s="217"/>
      <c r="B638" s="218"/>
      <c r="C638" s="217"/>
      <c r="D638" s="217"/>
      <c r="E638" s="67"/>
      <c r="F638" s="67"/>
      <c r="G638" s="67"/>
      <c r="H638" s="217"/>
      <c r="I638" s="217"/>
      <c r="J638" s="217"/>
      <c r="K638" s="217"/>
      <c r="L638" s="67"/>
      <c r="M638" s="67"/>
    </row>
    <row r="639" spans="1:13" ht="12.75">
      <c r="A639" s="217"/>
      <c r="B639" s="218"/>
      <c r="C639" s="217"/>
      <c r="D639" s="217"/>
      <c r="E639" s="67"/>
      <c r="F639" s="67"/>
      <c r="G639" s="67"/>
      <c r="H639" s="217"/>
      <c r="I639" s="217"/>
      <c r="J639" s="217"/>
      <c r="K639" s="217"/>
      <c r="L639" s="67"/>
      <c r="M639" s="67"/>
    </row>
    <row r="640" spans="1:13" ht="12.75">
      <c r="A640" s="217"/>
      <c r="B640" s="218"/>
      <c r="C640" s="217"/>
      <c r="D640" s="217"/>
      <c r="E640" s="67"/>
      <c r="F640" s="67"/>
      <c r="G640" s="67"/>
      <c r="H640" s="217"/>
      <c r="I640" s="217"/>
      <c r="J640" s="217"/>
      <c r="K640" s="217"/>
      <c r="L640" s="67"/>
      <c r="M640" s="67"/>
    </row>
    <row r="641" spans="1:13" ht="12.75">
      <c r="A641" s="217"/>
      <c r="B641" s="218"/>
      <c r="C641" s="217"/>
      <c r="D641" s="217"/>
      <c r="E641" s="67"/>
      <c r="F641" s="67"/>
      <c r="G641" s="67"/>
      <c r="H641" s="217"/>
      <c r="I641" s="217"/>
      <c r="J641" s="217"/>
      <c r="K641" s="217"/>
      <c r="L641" s="67"/>
      <c r="M641" s="67"/>
    </row>
    <row r="642" spans="1:13" ht="12.75">
      <c r="A642" s="217"/>
      <c r="B642" s="218"/>
      <c r="C642" s="217"/>
      <c r="D642" s="217"/>
      <c r="E642" s="67"/>
      <c r="F642" s="67"/>
      <c r="G642" s="67"/>
      <c r="H642" s="217"/>
      <c r="I642" s="217"/>
      <c r="J642" s="217"/>
      <c r="K642" s="217"/>
      <c r="L642" s="67"/>
      <c r="M642" s="67"/>
    </row>
    <row r="643" spans="1:13" ht="12.75">
      <c r="A643" s="217"/>
      <c r="B643" s="218"/>
      <c r="C643" s="217"/>
      <c r="D643" s="217"/>
      <c r="E643" s="67"/>
      <c r="F643" s="67"/>
      <c r="G643" s="67"/>
      <c r="H643" s="217"/>
      <c r="I643" s="217"/>
      <c r="J643" s="217"/>
      <c r="K643" s="217"/>
      <c r="L643" s="67"/>
      <c r="M643" s="67"/>
    </row>
    <row r="644" spans="1:13" ht="12.75">
      <c r="A644" s="217"/>
      <c r="B644" s="218"/>
      <c r="C644" s="217"/>
      <c r="D644" s="217"/>
      <c r="E644" s="67"/>
      <c r="F644" s="67"/>
      <c r="G644" s="67"/>
      <c r="H644" s="217"/>
      <c r="I644" s="217"/>
      <c r="J644" s="217"/>
      <c r="K644" s="217"/>
      <c r="L644" s="67"/>
      <c r="M644" s="67"/>
    </row>
    <row r="645" spans="1:13" ht="12.75">
      <c r="A645" s="217"/>
      <c r="B645" s="218"/>
      <c r="C645" s="217"/>
      <c r="D645" s="217"/>
      <c r="E645" s="67"/>
      <c r="F645" s="67"/>
      <c r="G645" s="67"/>
      <c r="H645" s="217"/>
      <c r="I645" s="217"/>
      <c r="J645" s="217"/>
      <c r="K645" s="217"/>
      <c r="L645" s="67"/>
      <c r="M645" s="67"/>
    </row>
    <row r="646" spans="1:13" ht="12.75">
      <c r="A646" s="217"/>
      <c r="B646" s="218"/>
      <c r="C646" s="217"/>
      <c r="D646" s="217"/>
      <c r="E646" s="67"/>
      <c r="F646" s="67"/>
      <c r="G646" s="67"/>
      <c r="H646" s="217"/>
      <c r="I646" s="217"/>
      <c r="J646" s="217"/>
      <c r="K646" s="217"/>
      <c r="L646" s="67"/>
      <c r="M646" s="67"/>
    </row>
    <row r="647" spans="1:13" ht="12.75">
      <c r="A647" s="217"/>
      <c r="B647" s="218"/>
      <c r="C647" s="217"/>
      <c r="D647" s="217"/>
      <c r="E647" s="67"/>
      <c r="F647" s="67"/>
      <c r="G647" s="67"/>
      <c r="H647" s="217"/>
      <c r="I647" s="217"/>
      <c r="J647" s="217"/>
      <c r="K647" s="217"/>
      <c r="L647" s="67"/>
      <c r="M647" s="67"/>
    </row>
    <row r="648" spans="1:13" ht="12.75">
      <c r="A648" s="217"/>
      <c r="B648" s="218"/>
      <c r="C648" s="217"/>
      <c r="D648" s="217"/>
      <c r="E648" s="67"/>
      <c r="F648" s="67"/>
      <c r="G648" s="67"/>
      <c r="H648" s="217"/>
      <c r="I648" s="217"/>
      <c r="J648" s="217"/>
      <c r="K648" s="217"/>
      <c r="L648" s="67"/>
      <c r="M648" s="67"/>
    </row>
    <row r="649" spans="1:13" ht="12.75">
      <c r="A649" s="217"/>
      <c r="B649" s="218"/>
      <c r="C649" s="217"/>
      <c r="D649" s="217"/>
      <c r="E649" s="67"/>
      <c r="F649" s="67"/>
      <c r="G649" s="67"/>
      <c r="H649" s="217"/>
      <c r="I649" s="217"/>
      <c r="J649" s="217"/>
      <c r="K649" s="217"/>
      <c r="L649" s="67"/>
      <c r="M649" s="67"/>
    </row>
    <row r="650" spans="1:13" ht="12.75">
      <c r="A650" s="217"/>
      <c r="B650" s="218"/>
      <c r="C650" s="217"/>
      <c r="D650" s="217"/>
      <c r="E650" s="67"/>
      <c r="F650" s="67"/>
      <c r="G650" s="67"/>
      <c r="H650" s="217"/>
      <c r="I650" s="217"/>
      <c r="J650" s="217"/>
      <c r="K650" s="217"/>
      <c r="L650" s="67"/>
      <c r="M650" s="67"/>
    </row>
    <row r="651" spans="1:13" ht="12.75">
      <c r="A651" s="217"/>
      <c r="B651" s="218"/>
      <c r="C651" s="217"/>
      <c r="D651" s="217"/>
      <c r="E651" s="67"/>
      <c r="F651" s="67"/>
      <c r="G651" s="67"/>
      <c r="H651" s="217"/>
      <c r="I651" s="217"/>
      <c r="J651" s="217"/>
      <c r="K651" s="217"/>
      <c r="L651" s="67"/>
      <c r="M651" s="67"/>
    </row>
    <row r="652" spans="1:13" ht="12.75">
      <c r="A652" s="217"/>
      <c r="B652" s="218"/>
      <c r="C652" s="217"/>
      <c r="D652" s="217"/>
      <c r="E652" s="67"/>
      <c r="F652" s="67"/>
      <c r="G652" s="67"/>
      <c r="H652" s="217"/>
      <c r="I652" s="217"/>
      <c r="J652" s="217"/>
      <c r="K652" s="217"/>
      <c r="L652" s="67"/>
      <c r="M652" s="67"/>
    </row>
    <row r="653" spans="1:13" ht="12.75">
      <c r="A653" s="217"/>
      <c r="B653" s="218"/>
      <c r="C653" s="217"/>
      <c r="D653" s="217"/>
      <c r="E653" s="67"/>
      <c r="F653" s="67"/>
      <c r="G653" s="67"/>
      <c r="H653" s="217"/>
      <c r="I653" s="217"/>
      <c r="J653" s="217"/>
      <c r="K653" s="217"/>
      <c r="L653" s="67"/>
      <c r="M653" s="67"/>
    </row>
    <row r="654" spans="1:13" ht="12.75">
      <c r="A654" s="217"/>
      <c r="B654" s="218"/>
      <c r="C654" s="217"/>
      <c r="D654" s="217"/>
      <c r="E654" s="67"/>
      <c r="F654" s="67"/>
      <c r="G654" s="67"/>
      <c r="H654" s="217"/>
      <c r="I654" s="217"/>
      <c r="J654" s="217"/>
      <c r="K654" s="217"/>
      <c r="L654" s="67"/>
      <c r="M654" s="67"/>
    </row>
    <row r="655" spans="1:13" ht="12.75">
      <c r="A655" s="217"/>
      <c r="B655" s="218"/>
      <c r="C655" s="217"/>
      <c r="D655" s="217"/>
      <c r="E655" s="67"/>
      <c r="F655" s="67"/>
      <c r="G655" s="67"/>
      <c r="H655" s="217"/>
      <c r="I655" s="217"/>
      <c r="J655" s="217"/>
      <c r="K655" s="217"/>
      <c r="L655" s="67"/>
      <c r="M655" s="67"/>
    </row>
    <row r="656" spans="1:13" ht="12.75">
      <c r="A656" s="217"/>
      <c r="B656" s="218"/>
      <c r="C656" s="217"/>
      <c r="D656" s="217"/>
      <c r="E656" s="67"/>
      <c r="F656" s="67"/>
      <c r="G656" s="67"/>
      <c r="H656" s="217"/>
      <c r="I656" s="217"/>
      <c r="J656" s="217"/>
      <c r="K656" s="217"/>
      <c r="L656" s="67"/>
      <c r="M656" s="67"/>
    </row>
    <row r="657" spans="1:13" ht="12.75">
      <c r="A657" s="217"/>
      <c r="B657" s="218"/>
      <c r="C657" s="217"/>
      <c r="D657" s="217"/>
      <c r="E657" s="67"/>
      <c r="F657" s="67"/>
      <c r="G657" s="67"/>
      <c r="H657" s="217"/>
      <c r="I657" s="217"/>
      <c r="J657" s="217"/>
      <c r="K657" s="217"/>
      <c r="L657" s="67"/>
      <c r="M657" s="67"/>
    </row>
    <row r="658" spans="1:13" ht="12.75">
      <c r="A658" s="217"/>
      <c r="B658" s="218"/>
      <c r="C658" s="217"/>
      <c r="D658" s="217"/>
      <c r="E658" s="67"/>
      <c r="F658" s="67"/>
      <c r="G658" s="67"/>
      <c r="H658" s="217"/>
      <c r="I658" s="217"/>
      <c r="J658" s="217"/>
      <c r="K658" s="217"/>
      <c r="L658" s="67"/>
      <c r="M658" s="67"/>
    </row>
    <row r="659" spans="1:13" ht="12.75">
      <c r="A659" s="217"/>
      <c r="B659" s="218"/>
      <c r="C659" s="217"/>
      <c r="D659" s="217"/>
      <c r="E659" s="67"/>
      <c r="F659" s="67"/>
      <c r="G659" s="67"/>
      <c r="H659" s="217"/>
      <c r="I659" s="217"/>
      <c r="J659" s="217"/>
      <c r="K659" s="217"/>
      <c r="L659" s="67"/>
      <c r="M659" s="67"/>
    </row>
    <row r="660" spans="1:13" ht="12.75">
      <c r="A660" s="217"/>
      <c r="B660" s="218"/>
      <c r="C660" s="217"/>
      <c r="D660" s="217"/>
      <c r="E660" s="67"/>
      <c r="F660" s="67"/>
      <c r="G660" s="67"/>
      <c r="H660" s="217"/>
      <c r="I660" s="217"/>
      <c r="J660" s="217"/>
      <c r="K660" s="217"/>
      <c r="L660" s="67"/>
      <c r="M660" s="67"/>
    </row>
    <row r="661" spans="1:13" ht="12.75">
      <c r="A661" s="217"/>
      <c r="B661" s="218"/>
      <c r="C661" s="217"/>
      <c r="D661" s="217"/>
      <c r="E661" s="67"/>
      <c r="F661" s="67"/>
      <c r="G661" s="67"/>
      <c r="H661" s="217"/>
      <c r="I661" s="217"/>
      <c r="J661" s="217"/>
      <c r="K661" s="217"/>
      <c r="L661" s="67"/>
      <c r="M661" s="67"/>
    </row>
    <row r="662" spans="1:13" ht="12.75">
      <c r="A662" s="217"/>
      <c r="B662" s="218"/>
      <c r="C662" s="217"/>
      <c r="D662" s="217"/>
      <c r="E662" s="67"/>
      <c r="F662" s="67"/>
      <c r="G662" s="67"/>
      <c r="H662" s="217"/>
      <c r="I662" s="217"/>
      <c r="J662" s="217"/>
      <c r="K662" s="217"/>
      <c r="L662" s="67"/>
      <c r="M662" s="67"/>
    </row>
    <row r="663" spans="1:13" ht="12.75">
      <c r="A663" s="217"/>
      <c r="B663" s="218"/>
      <c r="C663" s="217"/>
      <c r="D663" s="217"/>
      <c r="E663" s="67"/>
      <c r="F663" s="67"/>
      <c r="G663" s="67"/>
      <c r="H663" s="217"/>
      <c r="I663" s="217"/>
      <c r="J663" s="217"/>
      <c r="K663" s="217"/>
      <c r="L663" s="67"/>
      <c r="M663" s="67"/>
    </row>
    <row r="664" spans="1:13" ht="12.75">
      <c r="A664" s="217"/>
      <c r="B664" s="218"/>
      <c r="C664" s="217"/>
      <c r="D664" s="217"/>
      <c r="E664" s="67"/>
      <c r="F664" s="67"/>
      <c r="G664" s="67"/>
      <c r="H664" s="217"/>
      <c r="I664" s="217"/>
      <c r="J664" s="217"/>
      <c r="K664" s="217"/>
      <c r="L664" s="67"/>
      <c r="M664" s="67"/>
    </row>
    <row r="665" spans="1:13" ht="12.75">
      <c r="A665" s="217"/>
      <c r="B665" s="218"/>
      <c r="C665" s="217"/>
      <c r="D665" s="217"/>
      <c r="E665" s="67"/>
      <c r="F665" s="67"/>
      <c r="G665" s="67"/>
      <c r="H665" s="217"/>
      <c r="I665" s="217"/>
      <c r="J665" s="217"/>
      <c r="K665" s="217"/>
      <c r="L665" s="67"/>
      <c r="M665" s="67"/>
    </row>
    <row r="666" spans="1:13" ht="12.75">
      <c r="A666" s="217"/>
      <c r="B666" s="218"/>
      <c r="C666" s="217"/>
      <c r="D666" s="217"/>
      <c r="E666" s="67"/>
      <c r="F666" s="67"/>
      <c r="G666" s="67"/>
      <c r="H666" s="217"/>
      <c r="I666" s="217"/>
      <c r="J666" s="217"/>
      <c r="K666" s="217"/>
      <c r="L666" s="67"/>
      <c r="M666" s="67"/>
    </row>
    <row r="667" spans="1:13" ht="12.75">
      <c r="A667" s="217"/>
      <c r="B667" s="218"/>
      <c r="C667" s="217"/>
      <c r="D667" s="217"/>
      <c r="E667" s="67"/>
      <c r="F667" s="67"/>
      <c r="G667" s="67"/>
      <c r="H667" s="217"/>
      <c r="I667" s="217"/>
      <c r="J667" s="217"/>
      <c r="K667" s="217"/>
      <c r="L667" s="67"/>
      <c r="M667" s="67"/>
    </row>
    <row r="668" spans="1:13" ht="12.75">
      <c r="A668" s="217"/>
      <c r="B668" s="218"/>
      <c r="C668" s="217"/>
      <c r="D668" s="217"/>
      <c r="E668" s="67"/>
      <c r="F668" s="67"/>
      <c r="G668" s="67"/>
      <c r="H668" s="217"/>
      <c r="I668" s="217"/>
      <c r="J668" s="217"/>
      <c r="K668" s="217"/>
      <c r="L668" s="67"/>
      <c r="M668" s="67"/>
    </row>
    <row r="669" spans="1:13" ht="12.75">
      <c r="A669" s="217"/>
      <c r="B669" s="218"/>
      <c r="C669" s="217"/>
      <c r="D669" s="217"/>
      <c r="E669" s="67"/>
      <c r="F669" s="67"/>
      <c r="G669" s="67"/>
      <c r="H669" s="217"/>
      <c r="I669" s="217"/>
      <c r="J669" s="217"/>
      <c r="K669" s="217"/>
      <c r="L669" s="67"/>
      <c r="M669" s="67"/>
    </row>
    <row r="670" spans="1:13" ht="12.75">
      <c r="A670" s="217"/>
      <c r="B670" s="218"/>
      <c r="C670" s="217"/>
      <c r="D670" s="217"/>
      <c r="E670" s="67"/>
      <c r="F670" s="67"/>
      <c r="G670" s="67"/>
      <c r="H670" s="217"/>
      <c r="I670" s="217"/>
      <c r="J670" s="217"/>
      <c r="K670" s="217"/>
      <c r="L670" s="67"/>
      <c r="M670" s="67"/>
    </row>
    <row r="671" spans="1:13" ht="12.75">
      <c r="A671" s="217"/>
      <c r="B671" s="218"/>
      <c r="C671" s="217"/>
      <c r="D671" s="217"/>
      <c r="E671" s="67"/>
      <c r="F671" s="67"/>
      <c r="G671" s="67"/>
      <c r="H671" s="217"/>
      <c r="I671" s="217"/>
      <c r="J671" s="217"/>
      <c r="K671" s="217"/>
      <c r="L671" s="67"/>
      <c r="M671" s="67"/>
    </row>
    <row r="672" spans="1:13" ht="12.75">
      <c r="A672" s="217"/>
      <c r="B672" s="218"/>
      <c r="C672" s="217"/>
      <c r="D672" s="217"/>
      <c r="E672" s="67"/>
      <c r="F672" s="67"/>
      <c r="G672" s="67"/>
      <c r="H672" s="217"/>
      <c r="I672" s="217"/>
      <c r="J672" s="217"/>
      <c r="K672" s="217"/>
      <c r="L672" s="67"/>
      <c r="M672" s="67"/>
    </row>
    <row r="673" spans="1:13" ht="12.75">
      <c r="A673" s="217"/>
      <c r="B673" s="218"/>
      <c r="C673" s="217"/>
      <c r="D673" s="217"/>
      <c r="E673" s="67"/>
      <c r="F673" s="67"/>
      <c r="G673" s="67"/>
      <c r="H673" s="217"/>
      <c r="I673" s="217"/>
      <c r="J673" s="217"/>
      <c r="K673" s="217"/>
      <c r="L673" s="67"/>
      <c r="M673" s="67"/>
    </row>
    <row r="674" spans="1:13" ht="12.75">
      <c r="A674" s="217"/>
      <c r="B674" s="218"/>
      <c r="C674" s="217"/>
      <c r="D674" s="217"/>
      <c r="E674" s="67"/>
      <c r="F674" s="67"/>
      <c r="G674" s="67"/>
      <c r="H674" s="217"/>
      <c r="I674" s="217"/>
      <c r="J674" s="217"/>
      <c r="K674" s="217"/>
      <c r="L674" s="67"/>
      <c r="M674" s="67"/>
    </row>
    <row r="675" spans="1:13" ht="12.75">
      <c r="A675" s="217"/>
      <c r="B675" s="218"/>
      <c r="C675" s="217"/>
      <c r="D675" s="217"/>
      <c r="E675" s="67"/>
      <c r="F675" s="67"/>
      <c r="G675" s="67"/>
      <c r="H675" s="217"/>
      <c r="I675" s="217"/>
      <c r="J675" s="217"/>
      <c r="K675" s="217"/>
      <c r="L675" s="67"/>
      <c r="M675" s="67"/>
    </row>
    <row r="676" spans="1:13" ht="12.75">
      <c r="A676" s="217"/>
      <c r="B676" s="218"/>
      <c r="C676" s="217"/>
      <c r="D676" s="217"/>
      <c r="E676" s="67"/>
      <c r="F676" s="67"/>
      <c r="G676" s="67"/>
      <c r="H676" s="217"/>
      <c r="I676" s="217"/>
      <c r="J676" s="217"/>
      <c r="K676" s="217"/>
      <c r="L676" s="67"/>
      <c r="M676" s="67"/>
    </row>
    <row r="677" spans="1:13" ht="12.75">
      <c r="A677" s="217"/>
      <c r="B677" s="218"/>
      <c r="C677" s="217"/>
      <c r="D677" s="217"/>
      <c r="E677" s="67"/>
      <c r="F677" s="67"/>
      <c r="G677" s="67"/>
      <c r="H677" s="217"/>
      <c r="I677" s="217"/>
      <c r="J677" s="217"/>
      <c r="K677" s="217"/>
      <c r="L677" s="67"/>
      <c r="M677" s="67"/>
    </row>
    <row r="678" spans="1:13" ht="12.75">
      <c r="A678" s="217"/>
      <c r="B678" s="218"/>
      <c r="C678" s="217"/>
      <c r="D678" s="217"/>
      <c r="E678" s="67"/>
      <c r="F678" s="67"/>
      <c r="G678" s="67"/>
      <c r="H678" s="217"/>
      <c r="I678" s="217"/>
      <c r="J678" s="217"/>
      <c r="K678" s="217"/>
      <c r="L678" s="67"/>
      <c r="M678" s="67"/>
    </row>
    <row r="679" spans="1:13" ht="12.75">
      <c r="A679" s="217"/>
      <c r="B679" s="218"/>
      <c r="C679" s="217"/>
      <c r="D679" s="217"/>
      <c r="E679" s="67"/>
      <c r="F679" s="67"/>
      <c r="G679" s="67"/>
      <c r="H679" s="217"/>
      <c r="I679" s="217"/>
      <c r="J679" s="217"/>
      <c r="K679" s="217"/>
      <c r="L679" s="67"/>
      <c r="M679" s="67"/>
    </row>
    <row r="680" spans="1:13" ht="12.75">
      <c r="A680" s="217"/>
      <c r="B680" s="218"/>
      <c r="C680" s="217"/>
      <c r="D680" s="217"/>
      <c r="E680" s="67"/>
      <c r="F680" s="67"/>
      <c r="G680" s="67"/>
      <c r="H680" s="217"/>
      <c r="I680" s="217"/>
      <c r="J680" s="217"/>
      <c r="K680" s="217"/>
      <c r="L680" s="67"/>
      <c r="M680" s="67"/>
    </row>
    <row r="681" spans="1:13" ht="12.75">
      <c r="A681" s="217"/>
      <c r="B681" s="218"/>
      <c r="C681" s="217"/>
      <c r="D681" s="217"/>
      <c r="E681" s="67"/>
      <c r="F681" s="67"/>
      <c r="G681" s="67"/>
      <c r="H681" s="217"/>
      <c r="I681" s="217"/>
      <c r="J681" s="217"/>
      <c r="K681" s="217"/>
      <c r="L681" s="67"/>
      <c r="M681" s="67"/>
    </row>
    <row r="682" spans="1:13" ht="12.75">
      <c r="A682" s="217"/>
      <c r="B682" s="218"/>
      <c r="C682" s="217"/>
      <c r="D682" s="217"/>
      <c r="E682" s="67"/>
      <c r="F682" s="67"/>
      <c r="G682" s="67"/>
      <c r="H682" s="217"/>
      <c r="I682" s="217"/>
      <c r="J682" s="217"/>
      <c r="K682" s="217"/>
      <c r="L682" s="67"/>
      <c r="M682" s="67"/>
    </row>
    <row r="683" spans="1:13" ht="12.75">
      <c r="A683" s="217"/>
      <c r="B683" s="218"/>
      <c r="C683" s="217"/>
      <c r="D683" s="217"/>
      <c r="E683" s="67"/>
      <c r="F683" s="67"/>
      <c r="G683" s="67"/>
      <c r="H683" s="217"/>
      <c r="I683" s="217"/>
      <c r="J683" s="217"/>
      <c r="K683" s="217"/>
      <c r="L683" s="67"/>
      <c r="M683" s="67"/>
    </row>
    <row r="684" spans="1:13" ht="12.75">
      <c r="A684" s="217"/>
      <c r="B684" s="218"/>
      <c r="C684" s="217"/>
      <c r="D684" s="217"/>
      <c r="E684" s="67"/>
      <c r="F684" s="67"/>
      <c r="G684" s="67"/>
      <c r="H684" s="217"/>
      <c r="I684" s="217"/>
      <c r="J684" s="217"/>
      <c r="K684" s="217"/>
      <c r="L684" s="67"/>
      <c r="M684" s="67"/>
    </row>
    <row r="685" spans="1:13" ht="12.75">
      <c r="A685" s="217"/>
      <c r="B685" s="218"/>
      <c r="C685" s="217"/>
      <c r="D685" s="217"/>
      <c r="E685" s="67"/>
      <c r="F685" s="67"/>
      <c r="G685" s="67"/>
      <c r="H685" s="217"/>
      <c r="I685" s="217"/>
      <c r="J685" s="217"/>
      <c r="K685" s="217"/>
      <c r="L685" s="67"/>
      <c r="M685" s="67"/>
    </row>
    <row r="686" spans="1:13" ht="12.75">
      <c r="A686" s="217"/>
      <c r="B686" s="218"/>
      <c r="C686" s="217"/>
      <c r="D686" s="217"/>
      <c r="E686" s="67"/>
      <c r="F686" s="67"/>
      <c r="G686" s="67"/>
      <c r="H686" s="217"/>
      <c r="I686" s="217"/>
      <c r="J686" s="217"/>
      <c r="K686" s="217"/>
      <c r="L686" s="67"/>
      <c r="M686" s="67"/>
    </row>
    <row r="687" spans="1:13" ht="12.75">
      <c r="A687" s="217"/>
      <c r="B687" s="218"/>
      <c r="C687" s="217"/>
      <c r="D687" s="217"/>
      <c r="E687" s="67"/>
      <c r="F687" s="67"/>
      <c r="G687" s="67"/>
      <c r="H687" s="217"/>
      <c r="I687" s="217"/>
      <c r="J687" s="217"/>
      <c r="K687" s="217"/>
      <c r="L687" s="67"/>
      <c r="M687" s="67"/>
    </row>
    <row r="688" spans="1:13" ht="12.75">
      <c r="A688" s="217"/>
      <c r="B688" s="218"/>
      <c r="C688" s="217"/>
      <c r="D688" s="217"/>
      <c r="E688" s="67"/>
      <c r="F688" s="67"/>
      <c r="G688" s="67"/>
      <c r="H688" s="217"/>
      <c r="I688" s="217"/>
      <c r="J688" s="217"/>
      <c r="K688" s="217"/>
      <c r="L688" s="67"/>
      <c r="M688" s="67"/>
    </row>
    <row r="689" spans="1:13" ht="12.75">
      <c r="A689" s="217"/>
      <c r="B689" s="218"/>
      <c r="C689" s="217"/>
      <c r="D689" s="217"/>
      <c r="E689" s="67"/>
      <c r="F689" s="67"/>
      <c r="G689" s="67"/>
      <c r="H689" s="217"/>
      <c r="I689" s="217"/>
      <c r="J689" s="217"/>
      <c r="K689" s="217"/>
      <c r="L689" s="67"/>
      <c r="M689" s="67"/>
    </row>
    <row r="690" spans="1:13" ht="12.75">
      <c r="A690" s="217"/>
      <c r="B690" s="218"/>
      <c r="C690" s="217"/>
      <c r="D690" s="217"/>
      <c r="E690" s="67"/>
      <c r="F690" s="67"/>
      <c r="G690" s="67"/>
      <c r="H690" s="217"/>
      <c r="I690" s="217"/>
      <c r="J690" s="217"/>
      <c r="K690" s="217"/>
      <c r="L690" s="67"/>
      <c r="M690" s="67"/>
    </row>
    <row r="691" spans="1:13" ht="12.75">
      <c r="A691" s="217"/>
      <c r="B691" s="218"/>
      <c r="C691" s="217"/>
      <c r="D691" s="217"/>
      <c r="E691" s="67"/>
      <c r="F691" s="67"/>
      <c r="G691" s="67"/>
      <c r="H691" s="217"/>
      <c r="I691" s="217"/>
      <c r="J691" s="217"/>
      <c r="K691" s="217"/>
      <c r="L691" s="67"/>
      <c r="M691" s="67"/>
    </row>
    <row r="692" spans="1:13" ht="12.75">
      <c r="A692" s="217"/>
      <c r="B692" s="218"/>
      <c r="C692" s="217"/>
      <c r="D692" s="217"/>
      <c r="E692" s="67"/>
      <c r="F692" s="67"/>
      <c r="G692" s="67"/>
      <c r="H692" s="217"/>
      <c r="I692" s="217"/>
      <c r="J692" s="217"/>
      <c r="K692" s="217"/>
      <c r="L692" s="67"/>
      <c r="M692" s="67"/>
    </row>
    <row r="693" spans="1:13" ht="12.75">
      <c r="A693" s="217"/>
      <c r="B693" s="218"/>
      <c r="C693" s="217"/>
      <c r="D693" s="217"/>
      <c r="E693" s="67"/>
      <c r="F693" s="67"/>
      <c r="G693" s="67"/>
      <c r="H693" s="217"/>
      <c r="I693" s="217"/>
      <c r="J693" s="217"/>
      <c r="K693" s="217"/>
      <c r="L693" s="67"/>
      <c r="M693" s="67"/>
    </row>
    <row r="694" spans="1:13" ht="12.75">
      <c r="A694" s="217"/>
      <c r="B694" s="218"/>
      <c r="C694" s="217"/>
      <c r="D694" s="217"/>
      <c r="E694" s="67"/>
      <c r="F694" s="67"/>
      <c r="G694" s="67"/>
      <c r="H694" s="217"/>
      <c r="I694" s="217"/>
      <c r="J694" s="217"/>
      <c r="K694" s="217"/>
      <c r="L694" s="67"/>
      <c r="M694" s="67"/>
    </row>
    <row r="695" spans="1:13" ht="12.75">
      <c r="A695" s="217"/>
      <c r="B695" s="218"/>
      <c r="C695" s="217"/>
      <c r="D695" s="217"/>
      <c r="E695" s="67"/>
      <c r="F695" s="67"/>
      <c r="G695" s="67"/>
      <c r="H695" s="217"/>
      <c r="I695" s="217"/>
      <c r="J695" s="217"/>
      <c r="K695" s="217"/>
      <c r="L695" s="67"/>
      <c r="M695" s="67"/>
    </row>
    <row r="696" spans="1:13" ht="12.75">
      <c r="A696" s="217"/>
      <c r="B696" s="218"/>
      <c r="C696" s="217"/>
      <c r="D696" s="217"/>
      <c r="E696" s="67"/>
      <c r="F696" s="67"/>
      <c r="G696" s="67"/>
      <c r="H696" s="217"/>
      <c r="I696" s="217"/>
      <c r="J696" s="217"/>
      <c r="K696" s="217"/>
      <c r="L696" s="67"/>
      <c r="M696" s="67"/>
    </row>
    <row r="697" spans="1:13" ht="12.75">
      <c r="A697" s="217"/>
      <c r="B697" s="218"/>
      <c r="C697" s="217"/>
      <c r="D697" s="217"/>
      <c r="E697" s="67"/>
      <c r="F697" s="67"/>
      <c r="G697" s="67"/>
      <c r="H697" s="217"/>
      <c r="I697" s="217"/>
      <c r="J697" s="217"/>
      <c r="K697" s="217"/>
      <c r="L697" s="67"/>
      <c r="M697" s="67"/>
    </row>
    <row r="698" spans="1:13" ht="12.75">
      <c r="A698" s="217"/>
      <c r="B698" s="218"/>
      <c r="C698" s="217"/>
      <c r="D698" s="217"/>
      <c r="E698" s="67"/>
      <c r="F698" s="67"/>
      <c r="G698" s="67"/>
      <c r="H698" s="217"/>
      <c r="I698" s="217"/>
      <c r="J698" s="217"/>
      <c r="K698" s="217"/>
      <c r="L698" s="67"/>
      <c r="M698" s="67"/>
    </row>
    <row r="699" spans="1:13" ht="12.75">
      <c r="A699" s="217"/>
      <c r="B699" s="218"/>
      <c r="C699" s="217"/>
      <c r="D699" s="217"/>
      <c r="E699" s="67"/>
      <c r="F699" s="67"/>
      <c r="G699" s="67"/>
      <c r="H699" s="217"/>
      <c r="I699" s="217"/>
      <c r="J699" s="217"/>
      <c r="K699" s="217"/>
      <c r="L699" s="67"/>
      <c r="M699" s="67"/>
    </row>
    <row r="700" spans="1:13" ht="12.75">
      <c r="A700" s="217"/>
      <c r="B700" s="218"/>
      <c r="C700" s="217"/>
      <c r="D700" s="217"/>
      <c r="E700" s="67"/>
      <c r="F700" s="67"/>
      <c r="G700" s="67"/>
      <c r="H700" s="217"/>
      <c r="I700" s="217"/>
      <c r="J700" s="217"/>
      <c r="K700" s="217"/>
      <c r="L700" s="67"/>
      <c r="M700" s="67"/>
    </row>
    <row r="701" spans="1:13" ht="12.75">
      <c r="A701" s="217"/>
      <c r="B701" s="218"/>
      <c r="C701" s="217"/>
      <c r="D701" s="217"/>
      <c r="E701" s="67"/>
      <c r="F701" s="67"/>
      <c r="G701" s="67"/>
      <c r="H701" s="217"/>
      <c r="I701" s="217"/>
      <c r="J701" s="217"/>
      <c r="K701" s="217"/>
      <c r="L701" s="67"/>
      <c r="M701" s="67"/>
    </row>
    <row r="702" spans="1:13" ht="12.75">
      <c r="A702" s="217"/>
      <c r="B702" s="218"/>
      <c r="C702" s="217"/>
      <c r="D702" s="217"/>
      <c r="E702" s="67"/>
      <c r="F702" s="67"/>
      <c r="G702" s="67"/>
      <c r="H702" s="217"/>
      <c r="I702" s="217"/>
      <c r="J702" s="217"/>
      <c r="K702" s="217"/>
      <c r="L702" s="67"/>
      <c r="M702" s="67"/>
    </row>
    <row r="703" spans="1:13" ht="12.75">
      <c r="A703" s="217"/>
      <c r="B703" s="218"/>
      <c r="C703" s="217"/>
      <c r="D703" s="217"/>
      <c r="E703" s="67"/>
      <c r="F703" s="67"/>
      <c r="G703" s="67"/>
      <c r="H703" s="217"/>
      <c r="I703" s="217"/>
      <c r="J703" s="217"/>
      <c r="K703" s="217"/>
      <c r="L703" s="67"/>
      <c r="M703" s="67"/>
    </row>
    <row r="704" spans="1:13" ht="12.75">
      <c r="A704" s="217"/>
      <c r="B704" s="218"/>
      <c r="C704" s="217"/>
      <c r="D704" s="217"/>
      <c r="E704" s="67"/>
      <c r="F704" s="67"/>
      <c r="G704" s="67"/>
      <c r="H704" s="217"/>
      <c r="I704" s="217"/>
      <c r="J704" s="217"/>
      <c r="K704" s="217"/>
      <c r="L704" s="67"/>
      <c r="M704" s="67"/>
    </row>
    <row r="705" spans="1:13" ht="12.75">
      <c r="A705" s="217"/>
      <c r="B705" s="218"/>
      <c r="C705" s="217"/>
      <c r="D705" s="217"/>
      <c r="E705" s="67"/>
      <c r="F705" s="67"/>
      <c r="G705" s="67"/>
      <c r="H705" s="217"/>
      <c r="I705" s="217"/>
      <c r="J705" s="217"/>
      <c r="K705" s="217"/>
      <c r="L705" s="67"/>
      <c r="M705" s="67"/>
    </row>
    <row r="706" spans="1:13" ht="12.75">
      <c r="A706" s="217"/>
      <c r="B706" s="218"/>
      <c r="C706" s="217"/>
      <c r="D706" s="217"/>
      <c r="E706" s="67"/>
      <c r="F706" s="67"/>
      <c r="G706" s="67"/>
      <c r="H706" s="217"/>
      <c r="I706" s="217"/>
      <c r="J706" s="217"/>
      <c r="K706" s="217"/>
      <c r="L706" s="67"/>
      <c r="M706" s="67"/>
    </row>
    <row r="707" spans="1:13" ht="12.75">
      <c r="A707" s="217"/>
      <c r="B707" s="218"/>
      <c r="C707" s="217"/>
      <c r="D707" s="217"/>
      <c r="E707" s="67"/>
      <c r="F707" s="67"/>
      <c r="G707" s="67"/>
      <c r="H707" s="217"/>
      <c r="I707" s="217"/>
      <c r="J707" s="217"/>
      <c r="K707" s="217"/>
      <c r="L707" s="67"/>
      <c r="M707" s="67"/>
    </row>
    <row r="708" spans="1:13" ht="12.75">
      <c r="A708" s="217"/>
      <c r="B708" s="218"/>
      <c r="C708" s="217"/>
      <c r="D708" s="217"/>
      <c r="E708" s="67"/>
      <c r="F708" s="67"/>
      <c r="G708" s="67"/>
      <c r="H708" s="217"/>
      <c r="I708" s="217"/>
      <c r="J708" s="217"/>
      <c r="K708" s="217"/>
      <c r="L708" s="67"/>
      <c r="M708" s="67"/>
    </row>
    <row r="709" spans="1:13" ht="12.75">
      <c r="A709" s="217"/>
      <c r="B709" s="218"/>
      <c r="C709" s="217"/>
      <c r="D709" s="217"/>
      <c r="E709" s="67"/>
      <c r="F709" s="67"/>
      <c r="G709" s="67"/>
      <c r="H709" s="217"/>
      <c r="I709" s="217"/>
      <c r="J709" s="217"/>
      <c r="K709" s="217"/>
      <c r="L709" s="67"/>
      <c r="M709" s="67"/>
    </row>
    <row r="710" spans="1:13" ht="12.75">
      <c r="A710" s="217"/>
      <c r="B710" s="218"/>
      <c r="C710" s="217"/>
      <c r="D710" s="217"/>
      <c r="E710" s="67"/>
      <c r="F710" s="67"/>
      <c r="G710" s="67"/>
      <c r="H710" s="217"/>
      <c r="I710" s="217"/>
      <c r="J710" s="217"/>
      <c r="K710" s="217"/>
      <c r="L710" s="67"/>
      <c r="M710" s="67"/>
    </row>
    <row r="711" spans="1:13" ht="12.75">
      <c r="A711" s="217"/>
      <c r="B711" s="218"/>
      <c r="C711" s="217"/>
      <c r="D711" s="217"/>
      <c r="E711" s="67"/>
      <c r="F711" s="67"/>
      <c r="G711" s="67"/>
      <c r="H711" s="217"/>
      <c r="I711" s="217"/>
      <c r="J711" s="217"/>
      <c r="K711" s="217"/>
      <c r="L711" s="67"/>
      <c r="M711" s="67"/>
    </row>
    <row r="712" spans="1:13" ht="12.75">
      <c r="A712" s="217"/>
      <c r="B712" s="218"/>
      <c r="C712" s="217"/>
      <c r="D712" s="217"/>
      <c r="E712" s="67"/>
      <c r="F712" s="67"/>
      <c r="G712" s="67"/>
      <c r="H712" s="217"/>
      <c r="I712" s="217"/>
      <c r="J712" s="217"/>
      <c r="K712" s="217"/>
      <c r="L712" s="67"/>
      <c r="M712" s="67"/>
    </row>
    <row r="713" spans="1:13" ht="12.75">
      <c r="A713" s="217"/>
      <c r="B713" s="218"/>
      <c r="C713" s="217"/>
      <c r="D713" s="217"/>
      <c r="E713" s="67"/>
      <c r="F713" s="67"/>
      <c r="G713" s="67"/>
      <c r="H713" s="217"/>
      <c r="I713" s="217"/>
      <c r="J713" s="217"/>
      <c r="K713" s="217"/>
      <c r="L713" s="67"/>
      <c r="M713" s="67"/>
    </row>
    <row r="714" spans="1:13" ht="12.75">
      <c r="A714" s="217"/>
      <c r="B714" s="218"/>
      <c r="C714" s="217"/>
      <c r="D714" s="217"/>
      <c r="E714" s="67"/>
      <c r="F714" s="67"/>
      <c r="G714" s="67"/>
      <c r="H714" s="217"/>
      <c r="I714" s="217"/>
      <c r="J714" s="217"/>
      <c r="K714" s="217"/>
      <c r="L714" s="67"/>
      <c r="M714" s="67"/>
    </row>
    <row r="715" spans="1:13" ht="12.75">
      <c r="A715" s="217"/>
      <c r="B715" s="218"/>
      <c r="C715" s="217"/>
      <c r="D715" s="217"/>
      <c r="E715" s="67"/>
      <c r="F715" s="67"/>
      <c r="G715" s="67"/>
      <c r="H715" s="217"/>
      <c r="I715" s="217"/>
      <c r="J715" s="217"/>
      <c r="K715" s="217"/>
      <c r="L715" s="67"/>
      <c r="M715" s="67"/>
    </row>
    <row r="716" spans="1:13" ht="12.75">
      <c r="A716" s="217"/>
      <c r="B716" s="218"/>
      <c r="C716" s="217"/>
      <c r="D716" s="217"/>
      <c r="E716" s="67"/>
      <c r="F716" s="67"/>
      <c r="G716" s="67"/>
      <c r="H716" s="217"/>
      <c r="I716" s="217"/>
      <c r="J716" s="217"/>
      <c r="K716" s="217"/>
      <c r="L716" s="67"/>
      <c r="M716" s="67"/>
    </row>
    <row r="717" spans="1:13" ht="12.75">
      <c r="A717" s="217"/>
      <c r="B717" s="218"/>
      <c r="C717" s="217"/>
      <c r="D717" s="217"/>
      <c r="E717" s="67"/>
      <c r="F717" s="67"/>
      <c r="G717" s="67"/>
      <c r="H717" s="217"/>
      <c r="I717" s="217"/>
      <c r="J717" s="217"/>
      <c r="K717" s="217"/>
      <c r="L717" s="67"/>
      <c r="M717" s="67"/>
    </row>
    <row r="718" spans="1:13" ht="12.75">
      <c r="A718" s="217"/>
      <c r="B718" s="218"/>
      <c r="C718" s="217"/>
      <c r="D718" s="217"/>
      <c r="E718" s="67"/>
      <c r="F718" s="67"/>
      <c r="G718" s="67"/>
      <c r="H718" s="217"/>
      <c r="I718" s="217"/>
      <c r="J718" s="217"/>
      <c r="K718" s="217"/>
      <c r="L718" s="67"/>
      <c r="M718" s="67"/>
    </row>
    <row r="719" spans="1:13" ht="12.75">
      <c r="A719" s="217"/>
      <c r="B719" s="218"/>
      <c r="C719" s="217"/>
      <c r="D719" s="217"/>
      <c r="E719" s="67"/>
      <c r="F719" s="67"/>
      <c r="G719" s="67"/>
      <c r="H719" s="217"/>
      <c r="I719" s="217"/>
      <c r="J719" s="217"/>
      <c r="K719" s="217"/>
      <c r="L719" s="67"/>
      <c r="M719" s="67"/>
    </row>
    <row r="720" spans="1:13" ht="12.75">
      <c r="A720" s="217"/>
      <c r="B720" s="218"/>
      <c r="C720" s="217"/>
      <c r="D720" s="217"/>
      <c r="E720" s="67"/>
      <c r="F720" s="67"/>
      <c r="G720" s="67"/>
      <c r="H720" s="217"/>
      <c r="I720" s="217"/>
      <c r="J720" s="217"/>
      <c r="K720" s="217"/>
      <c r="L720" s="67"/>
      <c r="M720" s="67"/>
    </row>
    <row r="721" spans="1:13" ht="12.75">
      <c r="A721" s="217"/>
      <c r="B721" s="218"/>
      <c r="C721" s="217"/>
      <c r="D721" s="217"/>
      <c r="E721" s="67"/>
      <c r="F721" s="67"/>
      <c r="G721" s="67"/>
      <c r="H721" s="217"/>
      <c r="I721" s="217"/>
      <c r="J721" s="217"/>
      <c r="K721" s="217"/>
      <c r="L721" s="67"/>
      <c r="M721" s="67"/>
    </row>
    <row r="722" spans="1:13" ht="12.75">
      <c r="A722" s="217"/>
      <c r="B722" s="218"/>
      <c r="C722" s="217"/>
      <c r="D722" s="217"/>
      <c r="E722" s="67"/>
      <c r="F722" s="67"/>
      <c r="G722" s="67"/>
      <c r="H722" s="217"/>
      <c r="I722" s="217"/>
      <c r="J722" s="217"/>
      <c r="K722" s="217"/>
      <c r="L722" s="67"/>
      <c r="M722" s="67"/>
    </row>
    <row r="723" spans="1:13" ht="12.75">
      <c r="A723" s="217"/>
      <c r="B723" s="218"/>
      <c r="C723" s="217"/>
      <c r="D723" s="217"/>
      <c r="E723" s="67"/>
      <c r="F723" s="67"/>
      <c r="G723" s="67"/>
      <c r="H723" s="217"/>
      <c r="I723" s="217"/>
      <c r="J723" s="217"/>
      <c r="K723" s="217"/>
      <c r="L723" s="67"/>
      <c r="M723" s="67"/>
    </row>
    <row r="724" spans="1:13" ht="12.75">
      <c r="A724" s="217"/>
      <c r="B724" s="218"/>
      <c r="C724" s="217"/>
      <c r="D724" s="217"/>
      <c r="E724" s="67"/>
      <c r="F724" s="67"/>
      <c r="G724" s="67"/>
      <c r="H724" s="217"/>
      <c r="I724" s="217"/>
      <c r="J724" s="217"/>
      <c r="K724" s="217"/>
      <c r="L724" s="67"/>
      <c r="M724" s="67"/>
    </row>
    <row r="725" spans="1:13" ht="12.75">
      <c r="A725" s="217"/>
      <c r="B725" s="218"/>
      <c r="C725" s="217"/>
      <c r="D725" s="217"/>
      <c r="E725" s="67"/>
      <c r="F725" s="67"/>
      <c r="G725" s="67"/>
      <c r="H725" s="217"/>
      <c r="I725" s="217"/>
      <c r="J725" s="217"/>
      <c r="K725" s="217"/>
      <c r="L725" s="67"/>
      <c r="M725" s="67"/>
    </row>
    <row r="726" spans="1:13" ht="12.75">
      <c r="A726" s="217"/>
      <c r="B726" s="218"/>
      <c r="C726" s="217"/>
      <c r="D726" s="217"/>
      <c r="E726" s="67"/>
      <c r="F726" s="67"/>
      <c r="G726" s="67"/>
      <c r="H726" s="217"/>
      <c r="I726" s="217"/>
      <c r="J726" s="217"/>
      <c r="K726" s="217"/>
      <c r="L726" s="67"/>
      <c r="M726" s="67"/>
    </row>
    <row r="727" spans="1:13" ht="12.75">
      <c r="A727" s="217"/>
      <c r="B727" s="218"/>
      <c r="C727" s="217"/>
      <c r="D727" s="217"/>
      <c r="E727" s="67"/>
      <c r="F727" s="67"/>
      <c r="G727" s="67"/>
      <c r="H727" s="217"/>
      <c r="I727" s="217"/>
      <c r="J727" s="217"/>
      <c r="K727" s="217"/>
      <c r="L727" s="67"/>
      <c r="M727" s="67"/>
    </row>
    <row r="728" spans="1:13" ht="12.75">
      <c r="A728" s="217"/>
      <c r="B728" s="218"/>
      <c r="C728" s="217"/>
      <c r="D728" s="217"/>
      <c r="E728" s="67"/>
      <c r="F728" s="67"/>
      <c r="G728" s="67"/>
      <c r="H728" s="217"/>
      <c r="I728" s="217"/>
      <c r="J728" s="217"/>
      <c r="K728" s="217"/>
      <c r="L728" s="67"/>
      <c r="M728" s="67"/>
    </row>
    <row r="729" spans="1:13" ht="12.75">
      <c r="A729" s="217"/>
      <c r="B729" s="218"/>
      <c r="C729" s="217"/>
      <c r="D729" s="217"/>
      <c r="E729" s="67"/>
      <c r="F729" s="67"/>
      <c r="G729" s="67"/>
      <c r="H729" s="217"/>
      <c r="I729" s="217"/>
      <c r="J729" s="217"/>
      <c r="K729" s="217"/>
      <c r="L729" s="67"/>
      <c r="M729" s="67"/>
    </row>
    <row r="730" spans="1:13" ht="12.75">
      <c r="A730" s="217"/>
      <c r="B730" s="218"/>
      <c r="C730" s="217"/>
      <c r="D730" s="217"/>
      <c r="E730" s="67"/>
      <c r="F730" s="67"/>
      <c r="G730" s="67"/>
      <c r="H730" s="217"/>
      <c r="I730" s="217"/>
      <c r="J730" s="217"/>
      <c r="K730" s="217"/>
      <c r="L730" s="67"/>
      <c r="M730" s="67"/>
    </row>
    <row r="731" spans="1:13" ht="12.75">
      <c r="A731" s="217"/>
      <c r="B731" s="218"/>
      <c r="C731" s="217"/>
      <c r="D731" s="217"/>
      <c r="E731" s="67"/>
      <c r="F731" s="67"/>
      <c r="G731" s="67"/>
      <c r="H731" s="217"/>
      <c r="I731" s="217"/>
      <c r="J731" s="217"/>
      <c r="K731" s="217"/>
      <c r="L731" s="67"/>
      <c r="M731" s="67"/>
    </row>
    <row r="732" spans="1:13" ht="12.75">
      <c r="A732" s="217"/>
      <c r="B732" s="218"/>
      <c r="C732" s="217"/>
      <c r="D732" s="217"/>
      <c r="E732" s="67"/>
      <c r="F732" s="67"/>
      <c r="G732" s="67"/>
      <c r="H732" s="217"/>
      <c r="I732" s="217"/>
      <c r="J732" s="217"/>
      <c r="K732" s="217"/>
      <c r="L732" s="67"/>
      <c r="M732" s="67"/>
    </row>
    <row r="733" spans="1:13" ht="12.75">
      <c r="A733" s="217"/>
      <c r="B733" s="218"/>
      <c r="C733" s="217"/>
      <c r="D733" s="217"/>
      <c r="E733" s="67"/>
      <c r="F733" s="67"/>
      <c r="G733" s="67"/>
      <c r="H733" s="217"/>
      <c r="I733" s="217"/>
      <c r="J733" s="217"/>
      <c r="K733" s="217"/>
      <c r="L733" s="67"/>
      <c r="M733" s="67"/>
    </row>
    <row r="734" spans="1:13" ht="12.75">
      <c r="A734" s="217"/>
      <c r="B734" s="218"/>
      <c r="C734" s="217"/>
      <c r="D734" s="217"/>
      <c r="E734" s="67"/>
      <c r="F734" s="67"/>
      <c r="G734" s="67"/>
      <c r="H734" s="217"/>
      <c r="I734" s="217"/>
      <c r="J734" s="217"/>
      <c r="K734" s="217"/>
      <c r="L734" s="67"/>
      <c r="M734" s="67"/>
    </row>
    <row r="735" spans="1:13" ht="12.75">
      <c r="A735" s="217"/>
      <c r="B735" s="218"/>
      <c r="C735" s="217"/>
      <c r="D735" s="217"/>
      <c r="E735" s="67"/>
      <c r="F735" s="67"/>
      <c r="G735" s="67"/>
      <c r="H735" s="217"/>
      <c r="I735" s="217"/>
      <c r="J735" s="217"/>
      <c r="K735" s="217"/>
      <c r="L735" s="67"/>
      <c r="M735" s="67"/>
    </row>
    <row r="736" spans="1:13" ht="12.75">
      <c r="A736" s="217"/>
      <c r="B736" s="218"/>
      <c r="C736" s="217"/>
      <c r="D736" s="217"/>
      <c r="E736" s="67"/>
      <c r="F736" s="67"/>
      <c r="G736" s="67"/>
      <c r="H736" s="217"/>
      <c r="I736" s="217"/>
      <c r="J736" s="217"/>
      <c r="K736" s="217"/>
      <c r="L736" s="67"/>
      <c r="M736" s="67"/>
    </row>
    <row r="737" spans="1:13" ht="12.75">
      <c r="A737" s="217"/>
      <c r="B737" s="218"/>
      <c r="C737" s="217"/>
      <c r="D737" s="217"/>
      <c r="E737" s="67"/>
      <c r="F737" s="67"/>
      <c r="G737" s="67"/>
      <c r="H737" s="217"/>
      <c r="I737" s="217"/>
      <c r="J737" s="217"/>
      <c r="K737" s="217"/>
      <c r="L737" s="67"/>
      <c r="M737" s="67"/>
    </row>
    <row r="738" spans="1:13" ht="12.75">
      <c r="A738" s="217"/>
      <c r="B738" s="218"/>
      <c r="C738" s="217"/>
      <c r="D738" s="217"/>
      <c r="E738" s="67"/>
      <c r="F738" s="67"/>
      <c r="G738" s="67"/>
      <c r="H738" s="217"/>
      <c r="I738" s="217"/>
      <c r="J738" s="217"/>
      <c r="K738" s="217"/>
      <c r="L738" s="67"/>
      <c r="M738" s="67"/>
    </row>
    <row r="739" spans="1:13" ht="12.75">
      <c r="A739" s="217"/>
      <c r="B739" s="218"/>
      <c r="C739" s="217"/>
      <c r="D739" s="217"/>
      <c r="E739" s="67"/>
      <c r="F739" s="67"/>
      <c r="G739" s="67"/>
      <c r="H739" s="217"/>
      <c r="I739" s="217"/>
      <c r="J739" s="217"/>
      <c r="K739" s="217"/>
      <c r="L739" s="67"/>
      <c r="M739" s="67"/>
    </row>
    <row r="740" spans="1:13" ht="12.75">
      <c r="A740" s="217"/>
      <c r="B740" s="218"/>
      <c r="C740" s="217"/>
      <c r="D740" s="217"/>
      <c r="E740" s="67"/>
      <c r="F740" s="67"/>
      <c r="G740" s="67"/>
      <c r="H740" s="217"/>
      <c r="I740" s="217"/>
      <c r="J740" s="217"/>
      <c r="K740" s="217"/>
      <c r="L740" s="67"/>
      <c r="M740" s="67"/>
    </row>
    <row r="741" spans="1:13" ht="12.75">
      <c r="A741" s="217"/>
      <c r="B741" s="218"/>
      <c r="C741" s="217"/>
      <c r="D741" s="217"/>
      <c r="E741" s="67"/>
      <c r="F741" s="67"/>
      <c r="G741" s="67"/>
      <c r="H741" s="217"/>
      <c r="I741" s="217"/>
      <c r="J741" s="217"/>
      <c r="K741" s="217"/>
      <c r="L741" s="67"/>
      <c r="M741" s="67"/>
    </row>
    <row r="742" spans="1:13" ht="12.75">
      <c r="A742" s="217"/>
      <c r="B742" s="218"/>
      <c r="C742" s="217"/>
      <c r="D742" s="217"/>
      <c r="E742" s="67"/>
      <c r="F742" s="67"/>
      <c r="G742" s="67"/>
      <c r="H742" s="217"/>
      <c r="I742" s="217"/>
      <c r="J742" s="217"/>
      <c r="K742" s="217"/>
      <c r="L742" s="67"/>
      <c r="M742" s="67"/>
    </row>
    <row r="743" spans="1:13" ht="12.75">
      <c r="A743" s="217"/>
      <c r="B743" s="218"/>
      <c r="C743" s="217"/>
      <c r="D743" s="217"/>
      <c r="E743" s="67"/>
      <c r="F743" s="67"/>
      <c r="G743" s="67"/>
      <c r="H743" s="217"/>
      <c r="I743" s="217"/>
      <c r="J743" s="217"/>
      <c r="K743" s="217"/>
      <c r="L743" s="67"/>
      <c r="M743" s="67"/>
    </row>
    <row r="744" spans="1:13" ht="12.75">
      <c r="A744" s="217"/>
      <c r="B744" s="218"/>
      <c r="C744" s="217"/>
      <c r="D744" s="217"/>
      <c r="E744" s="67"/>
      <c r="F744" s="67"/>
      <c r="G744" s="67"/>
      <c r="H744" s="217"/>
      <c r="I744" s="217"/>
      <c r="J744" s="217"/>
      <c r="K744" s="217"/>
      <c r="L744" s="67"/>
      <c r="M744" s="67"/>
    </row>
    <row r="745" spans="1:13" ht="12.75">
      <c r="A745" s="217"/>
      <c r="B745" s="218"/>
      <c r="C745" s="217"/>
      <c r="D745" s="217"/>
      <c r="E745" s="67"/>
      <c r="F745" s="67"/>
      <c r="G745" s="67"/>
      <c r="H745" s="217"/>
      <c r="I745" s="217"/>
      <c r="J745" s="217"/>
      <c r="K745" s="217"/>
      <c r="L745" s="67"/>
      <c r="M745" s="67"/>
    </row>
    <row r="746" spans="1:13" ht="12.75">
      <c r="A746" s="217"/>
      <c r="B746" s="218"/>
      <c r="C746" s="217"/>
      <c r="D746" s="217"/>
      <c r="E746" s="67"/>
      <c r="F746" s="67"/>
      <c r="G746" s="67"/>
      <c r="H746" s="217"/>
      <c r="I746" s="217"/>
      <c r="J746" s="217"/>
      <c r="K746" s="217"/>
      <c r="L746" s="67"/>
      <c r="M746" s="67"/>
    </row>
    <row r="747" spans="1:13" ht="12.75">
      <c r="A747" s="217"/>
      <c r="B747" s="218"/>
      <c r="C747" s="217"/>
      <c r="D747" s="217"/>
      <c r="E747" s="67"/>
      <c r="F747" s="67"/>
      <c r="G747" s="67"/>
      <c r="H747" s="217"/>
      <c r="I747" s="217"/>
      <c r="J747" s="217"/>
      <c r="K747" s="217"/>
      <c r="L747" s="67"/>
      <c r="M747" s="67"/>
    </row>
    <row r="748" spans="1:13" ht="12.75">
      <c r="A748" s="217"/>
      <c r="B748" s="218"/>
      <c r="C748" s="217"/>
      <c r="D748" s="217"/>
      <c r="E748" s="67"/>
      <c r="F748" s="67"/>
      <c r="G748" s="67"/>
      <c r="H748" s="217"/>
      <c r="I748" s="217"/>
      <c r="J748" s="217"/>
      <c r="K748" s="217"/>
      <c r="L748" s="67"/>
      <c r="M748" s="67"/>
    </row>
    <row r="749" spans="1:13" ht="12.75">
      <c r="A749" s="217"/>
      <c r="B749" s="218"/>
      <c r="C749" s="217"/>
      <c r="D749" s="217"/>
      <c r="E749" s="67"/>
      <c r="F749" s="67"/>
      <c r="G749" s="67"/>
      <c r="H749" s="217"/>
      <c r="I749" s="217"/>
      <c r="J749" s="217"/>
      <c r="K749" s="217"/>
      <c r="L749" s="67"/>
      <c r="M749" s="67"/>
    </row>
    <row r="750" spans="1:13" ht="12.75">
      <c r="A750" s="217"/>
      <c r="B750" s="218"/>
      <c r="C750" s="217"/>
      <c r="D750" s="217"/>
      <c r="E750" s="67"/>
      <c r="F750" s="67"/>
      <c r="G750" s="67"/>
      <c r="H750" s="217"/>
      <c r="I750" s="217"/>
      <c r="J750" s="217"/>
      <c r="K750" s="217"/>
      <c r="L750" s="67"/>
      <c r="M750" s="67"/>
    </row>
    <row r="751" spans="1:13" ht="12.75">
      <c r="A751" s="217"/>
      <c r="B751" s="218"/>
      <c r="C751" s="217"/>
      <c r="D751" s="217"/>
      <c r="E751" s="67"/>
      <c r="F751" s="67"/>
      <c r="G751" s="67"/>
      <c r="H751" s="217"/>
      <c r="I751" s="217"/>
      <c r="J751" s="217"/>
      <c r="K751" s="217"/>
      <c r="L751" s="67"/>
      <c r="M751" s="67"/>
    </row>
    <row r="752" spans="1:13" ht="12.75">
      <c r="A752" s="217"/>
      <c r="B752" s="218"/>
      <c r="C752" s="217"/>
      <c r="D752" s="217"/>
      <c r="E752" s="67"/>
      <c r="F752" s="67"/>
      <c r="G752" s="67"/>
      <c r="H752" s="217"/>
      <c r="I752" s="217"/>
      <c r="J752" s="217"/>
      <c r="K752" s="217"/>
      <c r="L752" s="67"/>
      <c r="M752" s="67"/>
    </row>
    <row r="753" spans="1:13" ht="12.75">
      <c r="A753" s="217"/>
      <c r="B753" s="218"/>
      <c r="C753" s="217"/>
      <c r="D753" s="217"/>
      <c r="E753" s="67"/>
      <c r="F753" s="67"/>
      <c r="G753" s="67"/>
      <c r="H753" s="217"/>
      <c r="I753" s="217"/>
      <c r="J753" s="217"/>
      <c r="K753" s="217"/>
      <c r="L753" s="67"/>
      <c r="M753" s="67"/>
    </row>
    <row r="754" spans="1:13" ht="12.75">
      <c r="A754" s="217"/>
      <c r="B754" s="218"/>
      <c r="C754" s="217"/>
      <c r="D754" s="217"/>
      <c r="E754" s="67"/>
      <c r="F754" s="67"/>
      <c r="G754" s="67"/>
      <c r="H754" s="217"/>
      <c r="I754" s="217"/>
      <c r="J754" s="217"/>
      <c r="K754" s="217"/>
      <c r="L754" s="67"/>
      <c r="M754" s="67"/>
    </row>
    <row r="755" spans="1:13" ht="12.75">
      <c r="A755" s="217"/>
      <c r="B755" s="218"/>
      <c r="C755" s="217"/>
      <c r="D755" s="217"/>
      <c r="E755" s="67"/>
      <c r="F755" s="67"/>
      <c r="G755" s="67"/>
      <c r="H755" s="217"/>
      <c r="I755" s="217"/>
      <c r="J755" s="217"/>
      <c r="K755" s="217"/>
      <c r="L755" s="67"/>
      <c r="M755" s="67"/>
    </row>
    <row r="756" spans="1:13" ht="12.75">
      <c r="A756" s="217"/>
      <c r="B756" s="218"/>
      <c r="C756" s="217"/>
      <c r="D756" s="217"/>
      <c r="E756" s="67"/>
      <c r="F756" s="67"/>
      <c r="G756" s="67"/>
      <c r="H756" s="217"/>
      <c r="I756" s="217"/>
      <c r="J756" s="217"/>
      <c r="K756" s="217"/>
      <c r="L756" s="67"/>
      <c r="M756" s="67"/>
    </row>
    <row r="757" spans="1:13" ht="12.75">
      <c r="A757" s="217"/>
      <c r="B757" s="218"/>
      <c r="C757" s="217"/>
      <c r="D757" s="217"/>
      <c r="E757" s="67"/>
      <c r="F757" s="67"/>
      <c r="G757" s="67"/>
      <c r="H757" s="217"/>
      <c r="I757" s="217"/>
      <c r="J757" s="217"/>
      <c r="K757" s="217"/>
      <c r="L757" s="67"/>
      <c r="M757" s="67"/>
    </row>
    <row r="758" spans="1:13" ht="12.75">
      <c r="A758" s="217"/>
      <c r="B758" s="218"/>
      <c r="C758" s="217"/>
      <c r="D758" s="217"/>
      <c r="E758" s="67"/>
      <c r="F758" s="67"/>
      <c r="G758" s="67"/>
      <c r="H758" s="217"/>
      <c r="I758" s="217"/>
      <c r="J758" s="217"/>
      <c r="K758" s="217"/>
      <c r="L758" s="67"/>
      <c r="M758" s="67"/>
    </row>
    <row r="759" spans="1:13" ht="12.75">
      <c r="A759" s="217"/>
      <c r="B759" s="218"/>
      <c r="C759" s="217"/>
      <c r="D759" s="217"/>
      <c r="E759" s="67"/>
      <c r="F759" s="67"/>
      <c r="G759" s="67"/>
      <c r="H759" s="217"/>
      <c r="I759" s="217"/>
      <c r="J759" s="217"/>
      <c r="K759" s="217"/>
      <c r="L759" s="67"/>
      <c r="M759" s="67"/>
    </row>
    <row r="760" spans="1:13" ht="12.75">
      <c r="A760" s="217"/>
      <c r="B760" s="218"/>
      <c r="C760" s="217"/>
      <c r="D760" s="217"/>
      <c r="E760" s="67"/>
      <c r="F760" s="67"/>
      <c r="G760" s="67"/>
      <c r="H760" s="217"/>
      <c r="I760" s="217"/>
      <c r="J760" s="217"/>
      <c r="K760" s="217"/>
      <c r="L760" s="67"/>
      <c r="M760" s="67"/>
    </row>
    <row r="761" spans="1:13" ht="12.75">
      <c r="A761" s="217"/>
      <c r="B761" s="218"/>
      <c r="C761" s="217"/>
      <c r="D761" s="217"/>
      <c r="E761" s="67"/>
      <c r="F761" s="67"/>
      <c r="G761" s="67"/>
      <c r="H761" s="217"/>
      <c r="I761" s="217"/>
      <c r="J761" s="217"/>
      <c r="K761" s="217"/>
      <c r="L761" s="67"/>
      <c r="M761" s="67"/>
    </row>
    <row r="762" spans="1:13" ht="12.75">
      <c r="A762" s="217"/>
      <c r="B762" s="218"/>
      <c r="C762" s="217"/>
      <c r="D762" s="217"/>
      <c r="E762" s="67"/>
      <c r="F762" s="67"/>
      <c r="G762" s="67"/>
      <c r="H762" s="217"/>
      <c r="I762" s="217"/>
      <c r="J762" s="217"/>
      <c r="K762" s="217"/>
      <c r="L762" s="67"/>
      <c r="M762" s="67"/>
    </row>
    <row r="763" spans="1:13" ht="12.75">
      <c r="A763" s="217"/>
      <c r="B763" s="218"/>
      <c r="C763" s="217"/>
      <c r="D763" s="217"/>
      <c r="E763" s="67"/>
      <c r="F763" s="67"/>
      <c r="G763" s="67"/>
      <c r="H763" s="217"/>
      <c r="I763" s="217"/>
      <c r="J763" s="217"/>
      <c r="K763" s="217"/>
      <c r="L763" s="67"/>
      <c r="M763" s="67"/>
    </row>
    <row r="764" spans="1:13" ht="12.75">
      <c r="A764" s="217"/>
      <c r="B764" s="218"/>
      <c r="C764" s="217"/>
      <c r="D764" s="217"/>
      <c r="E764" s="67"/>
      <c r="F764" s="67"/>
      <c r="G764" s="67"/>
      <c r="H764" s="217"/>
      <c r="I764" s="217"/>
      <c r="J764" s="217"/>
      <c r="K764" s="217"/>
      <c r="L764" s="67"/>
      <c r="M764" s="67"/>
    </row>
    <row r="765" spans="1:13" ht="12.75">
      <c r="A765" s="217"/>
      <c r="B765" s="218"/>
      <c r="C765" s="217"/>
      <c r="D765" s="217"/>
      <c r="E765" s="67"/>
      <c r="F765" s="67"/>
      <c r="G765" s="67"/>
      <c r="H765" s="217"/>
      <c r="I765" s="217"/>
      <c r="J765" s="217"/>
      <c r="K765" s="217"/>
      <c r="L765" s="67"/>
      <c r="M765" s="67"/>
    </row>
    <row r="766" spans="1:13" ht="12.75">
      <c r="A766" s="217"/>
      <c r="B766" s="218"/>
      <c r="C766" s="217"/>
      <c r="D766" s="217"/>
      <c r="E766" s="67"/>
      <c r="F766" s="67"/>
      <c r="G766" s="67"/>
      <c r="H766" s="217"/>
      <c r="I766" s="217"/>
      <c r="J766" s="217"/>
      <c r="K766" s="217"/>
      <c r="L766" s="67"/>
      <c r="M766" s="67"/>
    </row>
    <row r="767" spans="1:13" ht="12.75">
      <c r="A767" s="217"/>
      <c r="B767" s="218"/>
      <c r="C767" s="217"/>
      <c r="D767" s="217"/>
      <c r="E767" s="67"/>
      <c r="F767" s="67"/>
      <c r="G767" s="67"/>
      <c r="H767" s="217"/>
      <c r="I767" s="217"/>
      <c r="J767" s="217"/>
      <c r="K767" s="217"/>
      <c r="L767" s="67"/>
      <c r="M767" s="67"/>
    </row>
    <row r="768" spans="1:13" ht="12.75">
      <c r="A768" s="217"/>
      <c r="B768" s="218"/>
      <c r="C768" s="217"/>
      <c r="D768" s="217"/>
      <c r="E768" s="67"/>
      <c r="F768" s="67"/>
      <c r="G768" s="67"/>
      <c r="H768" s="217"/>
      <c r="I768" s="217"/>
      <c r="J768" s="217"/>
      <c r="K768" s="217"/>
      <c r="L768" s="67"/>
      <c r="M768" s="67"/>
    </row>
    <row r="769" spans="1:13" ht="12.75">
      <c r="A769" s="217"/>
      <c r="B769" s="218"/>
      <c r="C769" s="217"/>
      <c r="D769" s="217"/>
      <c r="E769" s="67"/>
      <c r="F769" s="67"/>
      <c r="G769" s="67"/>
      <c r="H769" s="217"/>
      <c r="I769" s="217"/>
      <c r="J769" s="217"/>
      <c r="K769" s="217"/>
      <c r="L769" s="67"/>
      <c r="M769" s="67"/>
    </row>
    <row r="770" spans="1:13" ht="12.75">
      <c r="A770" s="217"/>
      <c r="B770" s="218"/>
      <c r="C770" s="217"/>
      <c r="D770" s="217"/>
      <c r="E770" s="67"/>
      <c r="F770" s="67"/>
      <c r="G770" s="67"/>
      <c r="H770" s="217"/>
      <c r="I770" s="217"/>
      <c r="J770" s="217"/>
      <c r="K770" s="217"/>
      <c r="L770" s="67"/>
      <c r="M770" s="67"/>
    </row>
    <row r="771" spans="1:13" ht="12.75">
      <c r="A771" s="217"/>
      <c r="B771" s="218"/>
      <c r="C771" s="217"/>
      <c r="D771" s="217"/>
      <c r="E771" s="67"/>
      <c r="F771" s="67"/>
      <c r="G771" s="67"/>
      <c r="H771" s="217"/>
      <c r="I771" s="217"/>
      <c r="J771" s="217"/>
      <c r="K771" s="217"/>
      <c r="L771" s="67"/>
      <c r="M771" s="67"/>
    </row>
    <row r="772" spans="1:13" ht="12.75">
      <c r="A772" s="217"/>
      <c r="B772" s="218"/>
      <c r="C772" s="217"/>
      <c r="D772" s="217"/>
      <c r="E772" s="67"/>
      <c r="F772" s="67"/>
      <c r="G772" s="67"/>
      <c r="H772" s="217"/>
      <c r="I772" s="217"/>
      <c r="J772" s="217"/>
      <c r="K772" s="217"/>
      <c r="L772" s="67"/>
      <c r="M772" s="67"/>
    </row>
    <row r="773" spans="1:13" ht="12.75">
      <c r="A773" s="217"/>
      <c r="B773" s="218"/>
      <c r="C773" s="217"/>
      <c r="D773" s="217"/>
      <c r="E773" s="67"/>
      <c r="F773" s="67"/>
      <c r="G773" s="67"/>
      <c r="H773" s="217"/>
      <c r="I773" s="217"/>
      <c r="J773" s="217"/>
      <c r="K773" s="217"/>
      <c r="L773" s="67"/>
      <c r="M773" s="67"/>
    </row>
    <row r="774" spans="1:13" ht="12.75">
      <c r="A774" s="217"/>
      <c r="B774" s="218"/>
      <c r="C774" s="217"/>
      <c r="D774" s="217"/>
      <c r="E774" s="67"/>
      <c r="F774" s="67"/>
      <c r="G774" s="67"/>
      <c r="H774" s="217"/>
      <c r="I774" s="217"/>
      <c r="J774" s="217"/>
      <c r="K774" s="217"/>
      <c r="L774" s="67"/>
      <c r="M774" s="67"/>
    </row>
    <row r="775" spans="1:13" ht="12.75">
      <c r="A775" s="217"/>
      <c r="B775" s="218"/>
      <c r="C775" s="217"/>
      <c r="D775" s="217"/>
      <c r="E775" s="67"/>
      <c r="F775" s="67"/>
      <c r="G775" s="67"/>
      <c r="H775" s="217"/>
      <c r="I775" s="217"/>
      <c r="J775" s="217"/>
      <c r="K775" s="217"/>
      <c r="L775" s="67"/>
      <c r="M775" s="67"/>
    </row>
    <row r="776" spans="1:13" ht="12.75">
      <c r="A776" s="217"/>
      <c r="B776" s="218"/>
      <c r="C776" s="217"/>
      <c r="D776" s="217"/>
      <c r="E776" s="67"/>
      <c r="F776" s="67"/>
      <c r="G776" s="67"/>
      <c r="H776" s="217"/>
      <c r="I776" s="217"/>
      <c r="J776" s="217"/>
      <c r="K776" s="217"/>
      <c r="L776" s="67"/>
      <c r="M776" s="67"/>
    </row>
    <row r="777" spans="1:13" ht="12.75">
      <c r="A777" s="217"/>
      <c r="B777" s="218"/>
      <c r="C777" s="217"/>
      <c r="D777" s="217"/>
      <c r="E777" s="67"/>
      <c r="F777" s="67"/>
      <c r="G777" s="67"/>
      <c r="H777" s="217"/>
      <c r="I777" s="217"/>
      <c r="J777" s="217"/>
      <c r="K777" s="217"/>
      <c r="L777" s="67"/>
      <c r="M777" s="67"/>
    </row>
    <row r="778" spans="1:13" ht="12.75">
      <c r="A778" s="217"/>
      <c r="B778" s="218"/>
      <c r="C778" s="217"/>
      <c r="D778" s="217"/>
      <c r="E778" s="67"/>
      <c r="F778" s="67"/>
      <c r="G778" s="67"/>
      <c r="H778" s="217"/>
      <c r="I778" s="217"/>
      <c r="J778" s="217"/>
      <c r="K778" s="217"/>
      <c r="L778" s="67"/>
      <c r="M778" s="67"/>
    </row>
    <row r="779" spans="1:13" ht="12.75">
      <c r="A779" s="217"/>
      <c r="B779" s="218"/>
      <c r="C779" s="217"/>
      <c r="D779" s="217"/>
      <c r="E779" s="67"/>
      <c r="F779" s="67"/>
      <c r="G779" s="67"/>
      <c r="H779" s="217"/>
      <c r="I779" s="217"/>
      <c r="J779" s="217"/>
      <c r="K779" s="217"/>
      <c r="L779" s="67"/>
      <c r="M779" s="67"/>
    </row>
    <row r="780" spans="1:13" ht="12.75">
      <c r="A780" s="217"/>
      <c r="B780" s="218"/>
      <c r="C780" s="217"/>
      <c r="D780" s="217"/>
      <c r="E780" s="67"/>
      <c r="F780" s="67"/>
      <c r="G780" s="67"/>
      <c r="H780" s="217"/>
      <c r="I780" s="217"/>
      <c r="J780" s="217"/>
      <c r="K780" s="217"/>
      <c r="L780" s="67"/>
      <c r="M780" s="67"/>
    </row>
    <row r="781" spans="1:13" ht="12.75">
      <c r="A781" s="217"/>
      <c r="B781" s="218"/>
      <c r="C781" s="217"/>
      <c r="D781" s="217"/>
      <c r="E781" s="67"/>
      <c r="F781" s="67"/>
      <c r="G781" s="67"/>
      <c r="H781" s="217"/>
      <c r="I781" s="217"/>
      <c r="J781" s="217"/>
      <c r="K781" s="217"/>
      <c r="L781" s="67"/>
      <c r="M781" s="67"/>
    </row>
    <row r="782" spans="1:13" ht="12.75">
      <c r="A782" s="217"/>
      <c r="B782" s="218"/>
      <c r="C782" s="217"/>
      <c r="D782" s="217"/>
      <c r="E782" s="67"/>
      <c r="F782" s="67"/>
      <c r="G782" s="67"/>
      <c r="H782" s="217"/>
      <c r="I782" s="217"/>
      <c r="J782" s="217"/>
      <c r="K782" s="217"/>
      <c r="L782" s="67"/>
      <c r="M782" s="67"/>
    </row>
    <row r="783" spans="1:13" ht="12.75">
      <c r="A783" s="217"/>
      <c r="B783" s="218"/>
      <c r="C783" s="217"/>
      <c r="D783" s="217"/>
      <c r="E783" s="67"/>
      <c r="F783" s="67"/>
      <c r="G783" s="67"/>
      <c r="H783" s="217"/>
      <c r="I783" s="217"/>
      <c r="J783" s="217"/>
      <c r="K783" s="217"/>
      <c r="L783" s="67"/>
      <c r="M783" s="67"/>
    </row>
    <row r="784" spans="1:13" ht="12.75">
      <c r="A784" s="217"/>
      <c r="B784" s="218"/>
      <c r="C784" s="217"/>
      <c r="D784" s="217"/>
      <c r="E784" s="67"/>
      <c r="F784" s="67"/>
      <c r="G784" s="67"/>
      <c r="H784" s="217"/>
      <c r="I784" s="217"/>
      <c r="J784" s="217"/>
      <c r="K784" s="217"/>
      <c r="L784" s="67"/>
      <c r="M784" s="67"/>
    </row>
    <row r="785" spans="1:13" ht="12.75">
      <c r="A785" s="217"/>
      <c r="B785" s="218"/>
      <c r="C785" s="217"/>
      <c r="D785" s="217"/>
      <c r="E785" s="67"/>
      <c r="F785" s="67"/>
      <c r="G785" s="67"/>
      <c r="H785" s="217"/>
      <c r="I785" s="217"/>
      <c r="J785" s="217"/>
      <c r="K785" s="217"/>
      <c r="L785" s="67"/>
      <c r="M785" s="67"/>
    </row>
    <row r="786" spans="1:13" ht="12.75">
      <c r="A786" s="217"/>
      <c r="B786" s="218"/>
      <c r="C786" s="217"/>
      <c r="D786" s="217"/>
      <c r="E786" s="67"/>
      <c r="F786" s="67"/>
      <c r="G786" s="67"/>
      <c r="H786" s="217"/>
      <c r="I786" s="217"/>
      <c r="J786" s="217"/>
      <c r="K786" s="217"/>
      <c r="L786" s="67"/>
      <c r="M786" s="67"/>
    </row>
    <row r="787" spans="1:13" ht="12.75">
      <c r="A787" s="217"/>
      <c r="B787" s="218"/>
      <c r="C787" s="217"/>
      <c r="D787" s="217"/>
      <c r="E787" s="67"/>
      <c r="F787" s="67"/>
      <c r="G787" s="67"/>
      <c r="H787" s="217"/>
      <c r="I787" s="217"/>
      <c r="J787" s="217"/>
      <c r="K787" s="217"/>
      <c r="L787" s="67"/>
      <c r="M787" s="67"/>
    </row>
    <row r="788" spans="1:13" ht="12.75">
      <c r="A788" s="217"/>
      <c r="B788" s="218"/>
      <c r="C788" s="217"/>
      <c r="D788" s="217"/>
      <c r="E788" s="67"/>
      <c r="F788" s="67"/>
      <c r="G788" s="67"/>
      <c r="H788" s="217"/>
      <c r="I788" s="217"/>
      <c r="J788" s="217"/>
      <c r="K788" s="217"/>
      <c r="L788" s="67"/>
      <c r="M788" s="67"/>
    </row>
    <row r="789" spans="1:13" ht="12.75">
      <c r="A789" s="217"/>
      <c r="B789" s="218"/>
      <c r="C789" s="217"/>
      <c r="D789" s="217"/>
      <c r="E789" s="67"/>
      <c r="F789" s="67"/>
      <c r="G789" s="67"/>
      <c r="H789" s="217"/>
      <c r="I789" s="217"/>
      <c r="J789" s="217"/>
      <c r="K789" s="217"/>
      <c r="L789" s="67"/>
      <c r="M789" s="67"/>
    </row>
    <row r="790" spans="1:13" ht="12.75">
      <c r="A790" s="217"/>
      <c r="B790" s="218"/>
      <c r="C790" s="217"/>
      <c r="D790" s="217"/>
      <c r="E790" s="67"/>
      <c r="F790" s="67"/>
      <c r="G790" s="67"/>
      <c r="H790" s="217"/>
      <c r="I790" s="217"/>
      <c r="J790" s="217"/>
      <c r="K790" s="217"/>
      <c r="L790" s="67"/>
      <c r="M790" s="67"/>
    </row>
    <row r="791" spans="1:13" ht="12.75">
      <c r="A791" s="217"/>
      <c r="B791" s="218"/>
      <c r="C791" s="217"/>
      <c r="D791" s="217"/>
      <c r="E791" s="67"/>
      <c r="F791" s="67"/>
      <c r="G791" s="67"/>
      <c r="H791" s="217"/>
      <c r="I791" s="217"/>
      <c r="J791" s="217"/>
      <c r="K791" s="217"/>
      <c r="L791" s="67"/>
      <c r="M791" s="67"/>
    </row>
    <row r="792" spans="1:13" ht="12.75">
      <c r="A792" s="217"/>
      <c r="B792" s="218"/>
      <c r="C792" s="217"/>
      <c r="D792" s="217"/>
      <c r="E792" s="67"/>
      <c r="F792" s="67"/>
      <c r="G792" s="67"/>
      <c r="H792" s="217"/>
      <c r="I792" s="217"/>
      <c r="J792" s="217"/>
      <c r="K792" s="217"/>
      <c r="L792" s="67"/>
      <c r="M792" s="67"/>
    </row>
    <row r="793" spans="1:13" ht="12.75">
      <c r="A793" s="217"/>
      <c r="B793" s="218"/>
      <c r="C793" s="217"/>
      <c r="D793" s="217"/>
      <c r="E793" s="67"/>
      <c r="F793" s="67"/>
      <c r="G793" s="67"/>
      <c r="H793" s="217"/>
      <c r="I793" s="217"/>
      <c r="J793" s="217"/>
      <c r="K793" s="217"/>
      <c r="L793" s="67"/>
      <c r="M793" s="67"/>
    </row>
    <row r="794" spans="1:13" ht="12.75">
      <c r="A794" s="217"/>
      <c r="B794" s="218"/>
      <c r="C794" s="217"/>
      <c r="D794" s="217"/>
      <c r="E794" s="67"/>
      <c r="F794" s="67"/>
      <c r="G794" s="67"/>
      <c r="H794" s="217"/>
      <c r="I794" s="217"/>
      <c r="J794" s="217"/>
      <c r="K794" s="217"/>
      <c r="L794" s="67"/>
      <c r="M794" s="67"/>
    </row>
    <row r="795" spans="1:13" ht="12.75">
      <c r="A795" s="217"/>
      <c r="B795" s="218"/>
      <c r="C795" s="217"/>
      <c r="D795" s="217"/>
      <c r="E795" s="67"/>
      <c r="F795" s="67"/>
      <c r="G795" s="67"/>
      <c r="H795" s="217"/>
      <c r="I795" s="217"/>
      <c r="J795" s="217"/>
      <c r="K795" s="217"/>
      <c r="L795" s="67"/>
      <c r="M795" s="67"/>
    </row>
    <row r="796" spans="1:13" ht="12.75">
      <c r="A796" s="217"/>
      <c r="B796" s="218"/>
      <c r="C796" s="217"/>
      <c r="D796" s="217"/>
      <c r="E796" s="67"/>
      <c r="F796" s="67"/>
      <c r="G796" s="67"/>
      <c r="H796" s="217"/>
      <c r="I796" s="217"/>
      <c r="J796" s="217"/>
      <c r="K796" s="217"/>
      <c r="L796" s="67"/>
      <c r="M796" s="67"/>
    </row>
    <row r="797" spans="1:13" ht="12.75">
      <c r="A797" s="217"/>
      <c r="B797" s="218"/>
      <c r="C797" s="217"/>
      <c r="D797" s="217"/>
      <c r="E797" s="67"/>
      <c r="F797" s="67"/>
      <c r="G797" s="67"/>
      <c r="H797" s="217"/>
      <c r="I797" s="217"/>
      <c r="J797" s="217"/>
      <c r="K797" s="217"/>
      <c r="L797" s="67"/>
      <c r="M797" s="67"/>
    </row>
    <row r="798" spans="1:13" ht="12.75">
      <c r="A798" s="217"/>
      <c r="B798" s="218"/>
      <c r="C798" s="217"/>
      <c r="D798" s="217"/>
      <c r="E798" s="67"/>
      <c r="F798" s="67"/>
      <c r="G798" s="67"/>
      <c r="H798" s="217"/>
      <c r="I798" s="217"/>
      <c r="J798" s="217"/>
      <c r="K798" s="217"/>
      <c r="L798" s="67"/>
      <c r="M798" s="67"/>
    </row>
    <row r="799" spans="1:13" ht="12.75">
      <c r="A799" s="217"/>
      <c r="B799" s="218"/>
      <c r="C799" s="217"/>
      <c r="D799" s="217"/>
      <c r="E799" s="67"/>
      <c r="F799" s="67"/>
      <c r="G799" s="67"/>
      <c r="H799" s="217"/>
      <c r="I799" s="217"/>
      <c r="J799" s="217"/>
      <c r="K799" s="217"/>
      <c r="L799" s="67"/>
      <c r="M799" s="67"/>
    </row>
    <row r="800" spans="1:13" ht="12.75">
      <c r="A800" s="217"/>
      <c r="B800" s="218"/>
      <c r="C800" s="217"/>
      <c r="D800" s="217"/>
      <c r="E800" s="67"/>
      <c r="F800" s="67"/>
      <c r="G800" s="67"/>
      <c r="H800" s="217"/>
      <c r="I800" s="217"/>
      <c r="J800" s="217"/>
      <c r="K800" s="217"/>
      <c r="L800" s="67"/>
      <c r="M800" s="67"/>
    </row>
    <row r="801" spans="1:13" ht="12.75">
      <c r="A801" s="217"/>
      <c r="B801" s="218"/>
      <c r="C801" s="217"/>
      <c r="D801" s="217"/>
      <c r="E801" s="67"/>
      <c r="F801" s="67"/>
      <c r="G801" s="67"/>
      <c r="H801" s="217"/>
      <c r="I801" s="217"/>
      <c r="J801" s="217"/>
      <c r="K801" s="217"/>
      <c r="L801" s="67"/>
      <c r="M801" s="67"/>
    </row>
    <row r="802" spans="1:13" ht="12.75">
      <c r="A802" s="217"/>
      <c r="B802" s="218"/>
      <c r="C802" s="217"/>
      <c r="D802" s="217"/>
      <c r="E802" s="67"/>
      <c r="F802" s="67"/>
      <c r="G802" s="67"/>
      <c r="H802" s="217"/>
      <c r="I802" s="217"/>
      <c r="J802" s="217"/>
      <c r="K802" s="217"/>
      <c r="L802" s="67"/>
      <c r="M802" s="67"/>
    </row>
    <row r="803" spans="1:13" ht="12.75">
      <c r="A803" s="217"/>
      <c r="B803" s="218"/>
      <c r="C803" s="217"/>
      <c r="D803" s="217"/>
      <c r="E803" s="67"/>
      <c r="F803" s="67"/>
      <c r="G803" s="67"/>
      <c r="H803" s="217"/>
      <c r="I803" s="217"/>
      <c r="J803" s="217"/>
      <c r="K803" s="217"/>
      <c r="L803" s="67"/>
      <c r="M803" s="67"/>
    </row>
    <row r="804" spans="1:13" ht="12.75">
      <c r="A804" s="217"/>
      <c r="B804" s="218"/>
      <c r="C804" s="217"/>
      <c r="D804" s="217"/>
      <c r="E804" s="67"/>
      <c r="F804" s="67"/>
      <c r="G804" s="67"/>
      <c r="H804" s="217"/>
      <c r="I804" s="217"/>
      <c r="J804" s="217"/>
      <c r="K804" s="217"/>
      <c r="L804" s="67"/>
      <c r="M804" s="67"/>
    </row>
    <row r="805" spans="1:13" ht="12.75">
      <c r="A805" s="217"/>
      <c r="B805" s="218"/>
      <c r="C805" s="217"/>
      <c r="D805" s="217"/>
      <c r="E805" s="67"/>
      <c r="F805" s="67"/>
      <c r="G805" s="67"/>
      <c r="H805" s="217"/>
      <c r="I805" s="217"/>
      <c r="J805" s="217"/>
      <c r="K805" s="217"/>
      <c r="L805" s="67"/>
      <c r="M805" s="67"/>
    </row>
    <row r="806" spans="1:13" ht="12.75">
      <c r="A806" s="217"/>
      <c r="B806" s="218"/>
      <c r="C806" s="217"/>
      <c r="D806" s="217"/>
      <c r="E806" s="67"/>
      <c r="F806" s="67"/>
      <c r="G806" s="67"/>
      <c r="H806" s="217"/>
      <c r="I806" s="217"/>
      <c r="J806" s="217"/>
      <c r="K806" s="217"/>
      <c r="L806" s="67"/>
      <c r="M806" s="67"/>
    </row>
    <row r="807" spans="1:13" ht="12.75">
      <c r="A807" s="217"/>
      <c r="B807" s="218"/>
      <c r="C807" s="217"/>
      <c r="D807" s="217"/>
      <c r="E807" s="67"/>
      <c r="F807" s="67"/>
      <c r="G807" s="67"/>
      <c r="H807" s="217"/>
      <c r="I807" s="217"/>
      <c r="J807" s="217"/>
      <c r="K807" s="217"/>
      <c r="L807" s="67"/>
      <c r="M807" s="67"/>
    </row>
    <row r="808" spans="1:13" ht="12.75">
      <c r="A808" s="217"/>
      <c r="B808" s="218"/>
      <c r="C808" s="217"/>
      <c r="D808" s="217"/>
      <c r="E808" s="67"/>
      <c r="F808" s="67"/>
      <c r="G808" s="67"/>
      <c r="H808" s="217"/>
      <c r="I808" s="217"/>
      <c r="J808" s="217"/>
      <c r="K808" s="217"/>
      <c r="L808" s="67"/>
      <c r="M808" s="67"/>
    </row>
    <row r="809" spans="1:13" ht="12.75">
      <c r="A809" s="217"/>
      <c r="B809" s="218"/>
      <c r="C809" s="217"/>
      <c r="D809" s="217"/>
      <c r="E809" s="67"/>
      <c r="F809" s="67"/>
      <c r="G809" s="67"/>
      <c r="H809" s="217"/>
      <c r="I809" s="217"/>
      <c r="J809" s="217"/>
      <c r="K809" s="217"/>
      <c r="L809" s="67"/>
      <c r="M809" s="67"/>
    </row>
    <row r="810" spans="1:13" ht="12.75">
      <c r="A810" s="217"/>
      <c r="B810" s="218"/>
      <c r="C810" s="217"/>
      <c r="D810" s="217"/>
      <c r="E810" s="67"/>
      <c r="F810" s="67"/>
      <c r="G810" s="67"/>
      <c r="H810" s="217"/>
      <c r="I810" s="217"/>
      <c r="J810" s="217"/>
      <c r="K810" s="217"/>
      <c r="L810" s="67"/>
      <c r="M810" s="67"/>
    </row>
    <row r="811" spans="1:13" ht="12.75">
      <c r="A811" s="217"/>
      <c r="B811" s="218"/>
      <c r="C811" s="217"/>
      <c r="D811" s="217"/>
      <c r="E811" s="67"/>
      <c r="F811" s="67"/>
      <c r="G811" s="67"/>
      <c r="H811" s="217"/>
      <c r="I811" s="217"/>
      <c r="J811" s="217"/>
      <c r="K811" s="217"/>
      <c r="L811" s="67"/>
      <c r="M811" s="67"/>
    </row>
    <row r="812" spans="1:13" ht="12.75">
      <c r="A812" s="217"/>
      <c r="B812" s="218"/>
      <c r="C812" s="217"/>
      <c r="D812" s="217"/>
      <c r="E812" s="67"/>
      <c r="F812" s="67"/>
      <c r="G812" s="67"/>
      <c r="H812" s="217"/>
      <c r="I812" s="217"/>
      <c r="J812" s="217"/>
      <c r="K812" s="217"/>
      <c r="L812" s="67"/>
      <c r="M812" s="67"/>
    </row>
    <row r="813" spans="1:13" ht="12.75">
      <c r="A813" s="217"/>
      <c r="B813" s="218"/>
      <c r="C813" s="217"/>
      <c r="D813" s="217"/>
      <c r="E813" s="67"/>
      <c r="F813" s="67"/>
      <c r="G813" s="67"/>
      <c r="H813" s="217"/>
      <c r="I813" s="217"/>
      <c r="J813" s="217"/>
      <c r="K813" s="217"/>
      <c r="L813" s="67"/>
      <c r="M813" s="67"/>
    </row>
    <row r="814" spans="1:13" ht="12.75">
      <c r="A814" s="217"/>
      <c r="B814" s="218"/>
      <c r="C814" s="217"/>
      <c r="D814" s="217"/>
      <c r="E814" s="67"/>
      <c r="F814" s="67"/>
      <c r="G814" s="67"/>
      <c r="H814" s="217"/>
      <c r="I814" s="217"/>
      <c r="J814" s="217"/>
      <c r="K814" s="217"/>
      <c r="L814" s="67"/>
      <c r="M814" s="67"/>
    </row>
    <row r="815" spans="1:13" ht="12.75">
      <c r="A815" s="217"/>
      <c r="B815" s="218"/>
      <c r="C815" s="217"/>
      <c r="D815" s="217"/>
      <c r="E815" s="67"/>
      <c r="F815" s="67"/>
      <c r="G815" s="67"/>
      <c r="H815" s="217"/>
      <c r="I815" s="217"/>
      <c r="J815" s="217"/>
      <c r="K815" s="217"/>
      <c r="L815" s="67"/>
      <c r="M815" s="67"/>
    </row>
    <row r="816" spans="1:13" ht="12.75">
      <c r="A816" s="217"/>
      <c r="B816" s="218"/>
      <c r="C816" s="217"/>
      <c r="D816" s="217"/>
      <c r="E816" s="67"/>
      <c r="F816" s="67"/>
      <c r="G816" s="67"/>
      <c r="H816" s="217"/>
      <c r="I816" s="217"/>
      <c r="J816" s="217"/>
      <c r="K816" s="217"/>
      <c r="L816" s="67"/>
      <c r="M816" s="67"/>
    </row>
    <row r="817" spans="1:13" ht="12.75">
      <c r="A817" s="217"/>
      <c r="B817" s="218"/>
      <c r="C817" s="217"/>
      <c r="D817" s="217"/>
      <c r="E817" s="67"/>
      <c r="F817" s="67"/>
      <c r="G817" s="67"/>
      <c r="H817" s="217"/>
      <c r="I817" s="217"/>
      <c r="J817" s="217"/>
      <c r="K817" s="217"/>
      <c r="L817" s="67"/>
      <c r="M817" s="67"/>
    </row>
    <row r="818" spans="1:13" ht="12.75">
      <c r="A818" s="217"/>
      <c r="B818" s="218"/>
      <c r="C818" s="217"/>
      <c r="D818" s="217"/>
      <c r="E818" s="67"/>
      <c r="F818" s="67"/>
      <c r="G818" s="67"/>
      <c r="H818" s="217"/>
      <c r="I818" s="217"/>
      <c r="J818" s="217"/>
      <c r="K818" s="217"/>
      <c r="L818" s="67"/>
      <c r="M818" s="67"/>
    </row>
    <row r="819" spans="1:13" ht="12.75">
      <c r="A819" s="217"/>
      <c r="B819" s="218"/>
      <c r="C819" s="217"/>
      <c r="D819" s="217"/>
      <c r="E819" s="67"/>
      <c r="F819" s="67"/>
      <c r="G819" s="67"/>
      <c r="H819" s="217"/>
      <c r="I819" s="217"/>
      <c r="J819" s="217"/>
      <c r="K819" s="217"/>
      <c r="L819" s="67"/>
      <c r="M819" s="67"/>
    </row>
    <row r="820" spans="1:13" ht="12.75">
      <c r="A820" s="217"/>
      <c r="B820" s="218"/>
      <c r="C820" s="217"/>
      <c r="D820" s="217"/>
      <c r="E820" s="67"/>
      <c r="F820" s="67"/>
      <c r="G820" s="67"/>
      <c r="H820" s="217"/>
      <c r="I820" s="217"/>
      <c r="J820" s="217"/>
      <c r="K820" s="217"/>
      <c r="L820" s="67"/>
      <c r="M820" s="67"/>
    </row>
    <row r="821" spans="1:13" ht="12.75">
      <c r="A821" s="217"/>
      <c r="B821" s="218"/>
      <c r="C821" s="217"/>
      <c r="D821" s="217"/>
      <c r="E821" s="67"/>
      <c r="F821" s="67"/>
      <c r="G821" s="67"/>
      <c r="H821" s="217"/>
      <c r="I821" s="217"/>
      <c r="J821" s="217"/>
      <c r="K821" s="217"/>
      <c r="L821" s="67"/>
      <c r="M821" s="67"/>
    </row>
    <row r="822" spans="1:13" ht="12.75">
      <c r="A822" s="217"/>
      <c r="B822" s="218"/>
      <c r="C822" s="217"/>
      <c r="D822" s="217"/>
      <c r="E822" s="67"/>
      <c r="F822" s="67"/>
      <c r="G822" s="67"/>
      <c r="H822" s="217"/>
      <c r="I822" s="217"/>
      <c r="J822" s="217"/>
      <c r="K822" s="217"/>
      <c r="L822" s="67"/>
      <c r="M822" s="67"/>
    </row>
    <row r="823" spans="1:13" ht="12.75">
      <c r="A823" s="217"/>
      <c r="B823" s="218"/>
      <c r="C823" s="217"/>
      <c r="D823" s="217"/>
      <c r="E823" s="67"/>
      <c r="F823" s="67"/>
      <c r="G823" s="67"/>
      <c r="H823" s="217"/>
      <c r="I823" s="217"/>
      <c r="J823" s="217"/>
      <c r="K823" s="217"/>
      <c r="L823" s="67"/>
      <c r="M823" s="67"/>
    </row>
    <row r="824" spans="1:13" ht="12.75">
      <c r="A824" s="217"/>
      <c r="B824" s="218"/>
      <c r="C824" s="217"/>
      <c r="D824" s="217"/>
      <c r="E824" s="67"/>
      <c r="F824" s="67"/>
      <c r="G824" s="67"/>
      <c r="H824" s="217"/>
      <c r="I824" s="217"/>
      <c r="J824" s="217"/>
      <c r="K824" s="217"/>
      <c r="L824" s="67"/>
      <c r="M824" s="67"/>
    </row>
    <row r="825" spans="1:13" ht="12.75">
      <c r="A825" s="217"/>
      <c r="B825" s="218"/>
      <c r="C825" s="217"/>
      <c r="D825" s="217"/>
      <c r="E825" s="67"/>
      <c r="F825" s="67"/>
      <c r="G825" s="67"/>
      <c r="H825" s="217"/>
      <c r="I825" s="217"/>
      <c r="J825" s="217"/>
      <c r="K825" s="217"/>
      <c r="L825" s="67"/>
      <c r="M825" s="67"/>
    </row>
    <row r="826" spans="1:13" ht="12.75">
      <c r="A826" s="217"/>
      <c r="B826" s="218"/>
      <c r="C826" s="217"/>
      <c r="D826" s="217"/>
      <c r="E826" s="67"/>
      <c r="F826" s="67"/>
      <c r="G826" s="67"/>
      <c r="H826" s="217"/>
      <c r="I826" s="217"/>
      <c r="J826" s="217"/>
      <c r="K826" s="217"/>
      <c r="L826" s="67"/>
      <c r="M826" s="67"/>
    </row>
    <row r="827" spans="1:13" ht="12.75">
      <c r="A827" s="217"/>
      <c r="B827" s="218"/>
      <c r="C827" s="217"/>
      <c r="D827" s="217"/>
      <c r="E827" s="67"/>
      <c r="F827" s="67"/>
      <c r="G827" s="67"/>
      <c r="H827" s="217"/>
      <c r="I827" s="217"/>
      <c r="J827" s="217"/>
      <c r="K827" s="217"/>
      <c r="L827" s="67"/>
      <c r="M827" s="67"/>
    </row>
    <row r="828" spans="1:13" ht="12.75">
      <c r="A828" s="217"/>
      <c r="B828" s="218"/>
      <c r="C828" s="217"/>
      <c r="D828" s="217"/>
      <c r="E828" s="67"/>
      <c r="F828" s="67"/>
      <c r="G828" s="67"/>
      <c r="H828" s="217"/>
      <c r="I828" s="217"/>
      <c r="J828" s="217"/>
      <c r="K828" s="217"/>
      <c r="L828" s="67"/>
      <c r="M828" s="67"/>
    </row>
    <row r="829" spans="1:13" ht="12.75">
      <c r="A829" s="217"/>
      <c r="B829" s="218"/>
      <c r="C829" s="217"/>
      <c r="D829" s="217"/>
      <c r="E829" s="67"/>
      <c r="F829" s="67"/>
      <c r="G829" s="67"/>
      <c r="H829" s="217"/>
      <c r="I829" s="217"/>
      <c r="J829" s="217"/>
      <c r="K829" s="217"/>
      <c r="L829" s="67"/>
      <c r="M829" s="67"/>
    </row>
    <row r="830" spans="1:13" ht="12.75">
      <c r="A830" s="217"/>
      <c r="B830" s="218"/>
      <c r="C830" s="217"/>
      <c r="D830" s="217"/>
      <c r="E830" s="67"/>
      <c r="F830" s="67"/>
      <c r="G830" s="67"/>
      <c r="H830" s="217"/>
      <c r="I830" s="217"/>
      <c r="J830" s="217"/>
      <c r="K830" s="217"/>
      <c r="L830" s="67"/>
      <c r="M830" s="67"/>
    </row>
    <row r="831" spans="1:13" ht="12.75">
      <c r="A831" s="217"/>
      <c r="B831" s="218"/>
      <c r="C831" s="217"/>
      <c r="D831" s="217"/>
      <c r="E831" s="67"/>
      <c r="F831" s="67"/>
      <c r="G831" s="67"/>
      <c r="H831" s="217"/>
      <c r="I831" s="217"/>
      <c r="J831" s="217"/>
      <c r="K831" s="217"/>
      <c r="L831" s="67"/>
      <c r="M831" s="67"/>
    </row>
    <row r="832" spans="1:13" ht="12.75">
      <c r="A832" s="217"/>
      <c r="B832" s="218"/>
      <c r="C832" s="217"/>
      <c r="D832" s="217"/>
      <c r="E832" s="67"/>
      <c r="F832" s="67"/>
      <c r="G832" s="67"/>
      <c r="H832" s="217"/>
      <c r="I832" s="217"/>
      <c r="J832" s="217"/>
      <c r="K832" s="217"/>
      <c r="L832" s="67"/>
      <c r="M832" s="67"/>
    </row>
    <row r="833" spans="1:13" ht="12.75">
      <c r="A833" s="217"/>
      <c r="B833" s="218"/>
      <c r="C833" s="217"/>
      <c r="D833" s="217"/>
      <c r="E833" s="67"/>
      <c r="F833" s="67"/>
      <c r="G833" s="67"/>
      <c r="H833" s="217"/>
      <c r="I833" s="217"/>
      <c r="J833" s="217"/>
      <c r="K833" s="217"/>
      <c r="L833" s="67"/>
      <c r="M833" s="67"/>
    </row>
    <row r="834" spans="1:13" ht="12.75">
      <c r="A834" s="217"/>
      <c r="B834" s="218"/>
      <c r="C834" s="217"/>
      <c r="D834" s="217"/>
      <c r="E834" s="67"/>
      <c r="F834" s="67"/>
      <c r="G834" s="67"/>
      <c r="H834" s="217"/>
      <c r="I834" s="217"/>
      <c r="J834" s="217"/>
      <c r="K834" s="217"/>
      <c r="L834" s="67"/>
      <c r="M834" s="67"/>
    </row>
    <row r="835" spans="1:13" ht="12.75">
      <c r="A835" s="217"/>
      <c r="B835" s="218"/>
      <c r="C835" s="217"/>
      <c r="D835" s="217"/>
      <c r="E835" s="67"/>
      <c r="F835" s="67"/>
      <c r="G835" s="67"/>
      <c r="H835" s="217"/>
      <c r="I835" s="217"/>
      <c r="J835" s="217"/>
      <c r="K835" s="217"/>
      <c r="L835" s="67"/>
      <c r="M835" s="67"/>
    </row>
    <row r="836" spans="1:13" ht="12.75">
      <c r="A836" s="217"/>
      <c r="B836" s="218"/>
      <c r="C836" s="217"/>
      <c r="D836" s="217"/>
      <c r="E836" s="67"/>
      <c r="F836" s="67"/>
      <c r="G836" s="67"/>
      <c r="H836" s="217"/>
      <c r="I836" s="217"/>
      <c r="J836" s="217"/>
      <c r="K836" s="217"/>
      <c r="L836" s="67"/>
      <c r="M836" s="67"/>
    </row>
    <row r="837" spans="1:13" ht="12.75">
      <c r="A837" s="217"/>
      <c r="B837" s="218"/>
      <c r="C837" s="217"/>
      <c r="D837" s="217"/>
      <c r="E837" s="67"/>
      <c r="F837" s="67"/>
      <c r="G837" s="67"/>
      <c r="H837" s="217"/>
      <c r="I837" s="217"/>
      <c r="J837" s="217"/>
      <c r="K837" s="217"/>
      <c r="L837" s="67"/>
      <c r="M837" s="67"/>
    </row>
    <row r="838" spans="1:13" ht="12.75">
      <c r="A838" s="217"/>
      <c r="B838" s="218"/>
      <c r="C838" s="217"/>
      <c r="D838" s="217"/>
      <c r="E838" s="67"/>
      <c r="F838" s="67"/>
      <c r="G838" s="67"/>
      <c r="H838" s="217"/>
      <c r="I838" s="217"/>
      <c r="J838" s="217"/>
      <c r="K838" s="217"/>
      <c r="L838" s="67"/>
      <c r="M838" s="67"/>
    </row>
    <row r="839" spans="1:13" ht="12.75">
      <c r="A839" s="217"/>
      <c r="B839" s="218"/>
      <c r="C839" s="217"/>
      <c r="D839" s="217"/>
      <c r="E839" s="67"/>
      <c r="F839" s="67"/>
      <c r="G839" s="67"/>
      <c r="H839" s="217"/>
      <c r="I839" s="217"/>
      <c r="J839" s="217"/>
      <c r="K839" s="217"/>
      <c r="L839" s="67"/>
      <c r="M839" s="67"/>
    </row>
    <row r="840" spans="1:13" ht="12.75">
      <c r="A840" s="217"/>
      <c r="B840" s="218"/>
      <c r="C840" s="217"/>
      <c r="D840" s="217"/>
      <c r="E840" s="67"/>
      <c r="F840" s="67"/>
      <c r="G840" s="67"/>
      <c r="H840" s="217"/>
      <c r="I840" s="217"/>
      <c r="J840" s="217"/>
      <c r="K840" s="217"/>
      <c r="L840" s="67"/>
      <c r="M840" s="67"/>
    </row>
    <row r="841" spans="1:13" ht="12.75">
      <c r="A841" s="217"/>
      <c r="B841" s="218"/>
      <c r="C841" s="217"/>
      <c r="D841" s="217"/>
      <c r="E841" s="67"/>
      <c r="F841" s="67"/>
      <c r="G841" s="67"/>
      <c r="H841" s="217"/>
      <c r="I841" s="217"/>
      <c r="J841" s="217"/>
      <c r="K841" s="217"/>
      <c r="L841" s="67"/>
      <c r="M841" s="67"/>
    </row>
    <row r="842" spans="1:13" ht="12.75">
      <c r="A842" s="217"/>
      <c r="B842" s="218"/>
      <c r="C842" s="217"/>
      <c r="D842" s="217"/>
      <c r="E842" s="67"/>
      <c r="F842" s="67"/>
      <c r="G842" s="67"/>
      <c r="H842" s="217"/>
      <c r="I842" s="217"/>
      <c r="J842" s="217"/>
      <c r="K842" s="217"/>
      <c r="L842" s="67"/>
      <c r="M842" s="67"/>
    </row>
    <row r="843" spans="1:13" ht="12.75">
      <c r="A843" s="217"/>
      <c r="B843" s="218"/>
      <c r="C843" s="217"/>
      <c r="D843" s="217"/>
      <c r="E843" s="67"/>
      <c r="F843" s="67"/>
      <c r="G843" s="67"/>
      <c r="H843" s="217"/>
      <c r="I843" s="217"/>
      <c r="J843" s="217"/>
      <c r="K843" s="217"/>
      <c r="L843" s="67"/>
      <c r="M843" s="67"/>
    </row>
    <row r="844" spans="1:13" ht="12.75">
      <c r="A844" s="217"/>
      <c r="B844" s="218"/>
      <c r="C844" s="217"/>
      <c r="D844" s="217"/>
      <c r="E844" s="67"/>
      <c r="F844" s="67"/>
      <c r="G844" s="67"/>
      <c r="H844" s="217"/>
      <c r="I844" s="217"/>
      <c r="J844" s="217"/>
      <c r="K844" s="217"/>
      <c r="L844" s="67"/>
      <c r="M844" s="67"/>
    </row>
    <row r="845" spans="1:13" ht="12.75">
      <c r="A845" s="217"/>
      <c r="B845" s="218"/>
      <c r="C845" s="217"/>
      <c r="D845" s="217"/>
      <c r="E845" s="67"/>
      <c r="F845" s="67"/>
      <c r="G845" s="67"/>
      <c r="H845" s="217"/>
      <c r="I845" s="217"/>
      <c r="J845" s="217"/>
      <c r="K845" s="217"/>
      <c r="L845" s="67"/>
      <c r="M845" s="67"/>
    </row>
    <row r="846" spans="1:13" ht="12.75">
      <c r="A846" s="217"/>
      <c r="B846" s="218"/>
      <c r="C846" s="217"/>
      <c r="D846" s="217"/>
      <c r="E846" s="67"/>
      <c r="F846" s="67"/>
      <c r="G846" s="67"/>
      <c r="H846" s="217"/>
      <c r="I846" s="217"/>
      <c r="J846" s="217"/>
      <c r="K846" s="217"/>
      <c r="L846" s="67"/>
      <c r="M846" s="67"/>
    </row>
    <row r="847" spans="1:13" ht="12.75">
      <c r="A847" s="217"/>
      <c r="B847" s="218"/>
      <c r="C847" s="217"/>
      <c r="D847" s="217"/>
      <c r="E847" s="67"/>
      <c r="F847" s="67"/>
      <c r="G847" s="67"/>
      <c r="H847" s="217"/>
      <c r="I847" s="217"/>
      <c r="J847" s="217"/>
      <c r="K847" s="217"/>
      <c r="L847" s="67"/>
      <c r="M847" s="67"/>
    </row>
    <row r="848" spans="1:13" ht="12.75">
      <c r="A848" s="217"/>
      <c r="B848" s="218"/>
      <c r="C848" s="217"/>
      <c r="D848" s="217"/>
      <c r="E848" s="67"/>
      <c r="F848" s="67"/>
      <c r="G848" s="67"/>
      <c r="H848" s="217"/>
      <c r="I848" s="217"/>
      <c r="J848" s="217"/>
      <c r="K848" s="217"/>
      <c r="L848" s="67"/>
      <c r="M848" s="67"/>
    </row>
    <row r="849" spans="1:13" ht="12.75">
      <c r="A849" s="217"/>
      <c r="B849" s="218"/>
      <c r="C849" s="217"/>
      <c r="D849" s="217"/>
      <c r="E849" s="67"/>
      <c r="F849" s="67"/>
      <c r="G849" s="67"/>
      <c r="H849" s="217"/>
      <c r="I849" s="217"/>
      <c r="J849" s="217"/>
      <c r="K849" s="217"/>
      <c r="L849" s="67"/>
      <c r="M849" s="67"/>
    </row>
    <row r="850" spans="1:13" ht="12.75">
      <c r="A850" s="217"/>
      <c r="B850" s="218"/>
      <c r="C850" s="217"/>
      <c r="D850" s="217"/>
      <c r="E850" s="67"/>
      <c r="F850" s="67"/>
      <c r="G850" s="67"/>
      <c r="H850" s="217"/>
      <c r="I850" s="217"/>
      <c r="J850" s="217"/>
      <c r="K850" s="217"/>
      <c r="L850" s="67"/>
      <c r="M850" s="67"/>
    </row>
    <row r="851" spans="1:13" ht="12.75">
      <c r="A851" s="217"/>
      <c r="B851" s="218"/>
      <c r="C851" s="217"/>
      <c r="D851" s="217"/>
      <c r="E851" s="67"/>
      <c r="F851" s="67"/>
      <c r="G851" s="67"/>
      <c r="H851" s="217"/>
      <c r="I851" s="217"/>
      <c r="J851" s="217"/>
      <c r="K851" s="217"/>
      <c r="L851" s="67"/>
      <c r="M851" s="67"/>
    </row>
    <row r="852" spans="1:13" ht="12.75">
      <c r="A852" s="217"/>
      <c r="B852" s="218"/>
      <c r="C852" s="217"/>
      <c r="D852" s="217"/>
      <c r="E852" s="67"/>
      <c r="F852" s="67"/>
      <c r="G852" s="67"/>
      <c r="H852" s="217"/>
      <c r="I852" s="217"/>
      <c r="J852" s="217"/>
      <c r="K852" s="217"/>
      <c r="L852" s="67"/>
      <c r="M852" s="67"/>
    </row>
    <row r="853" spans="1:13" ht="12.75">
      <c r="A853" s="217"/>
      <c r="B853" s="218"/>
      <c r="C853" s="217"/>
      <c r="D853" s="217"/>
      <c r="E853" s="67"/>
      <c r="F853" s="67"/>
      <c r="G853" s="67"/>
      <c r="H853" s="217"/>
      <c r="I853" s="217"/>
      <c r="J853" s="217"/>
      <c r="K853" s="217"/>
      <c r="L853" s="67"/>
      <c r="M853" s="67"/>
    </row>
    <row r="854" spans="1:13" ht="12.75">
      <c r="A854" s="217"/>
      <c r="B854" s="218"/>
      <c r="C854" s="217"/>
      <c r="D854" s="217"/>
      <c r="E854" s="67"/>
      <c r="F854" s="67"/>
      <c r="G854" s="67"/>
      <c r="H854" s="217"/>
      <c r="I854" s="217"/>
      <c r="J854" s="217"/>
      <c r="K854" s="217"/>
      <c r="L854" s="67"/>
      <c r="M854" s="67"/>
    </row>
    <row r="855" spans="1:13" ht="12.75">
      <c r="A855" s="217"/>
      <c r="B855" s="218"/>
      <c r="C855" s="217"/>
      <c r="D855" s="217"/>
      <c r="E855" s="67"/>
      <c r="F855" s="67"/>
      <c r="G855" s="67"/>
      <c r="H855" s="217"/>
      <c r="I855" s="217"/>
      <c r="J855" s="217"/>
      <c r="K855" s="217"/>
      <c r="L855" s="67"/>
      <c r="M855" s="67"/>
    </row>
    <row r="856" spans="1:13" ht="12.75">
      <c r="A856" s="217"/>
      <c r="B856" s="218"/>
      <c r="C856" s="217"/>
      <c r="D856" s="217"/>
      <c r="E856" s="67"/>
      <c r="F856" s="67"/>
      <c r="G856" s="67"/>
      <c r="H856" s="217"/>
      <c r="I856" s="217"/>
      <c r="J856" s="217"/>
      <c r="K856" s="217"/>
      <c r="L856" s="67"/>
      <c r="M856" s="67"/>
    </row>
    <row r="857" spans="1:13" ht="12.75">
      <c r="A857" s="217"/>
      <c r="B857" s="218"/>
      <c r="C857" s="217"/>
      <c r="D857" s="217"/>
      <c r="E857" s="67"/>
      <c r="F857" s="67"/>
      <c r="G857" s="67"/>
      <c r="H857" s="217"/>
      <c r="I857" s="217"/>
      <c r="J857" s="217"/>
      <c r="K857" s="217"/>
      <c r="L857" s="67"/>
      <c r="M857" s="67"/>
    </row>
    <row r="858" spans="1:13" ht="12.75">
      <c r="A858" s="217"/>
      <c r="B858" s="218"/>
      <c r="C858" s="217"/>
      <c r="D858" s="217"/>
      <c r="E858" s="67"/>
      <c r="F858" s="67"/>
      <c r="G858" s="67"/>
      <c r="H858" s="217"/>
      <c r="I858" s="217"/>
      <c r="J858" s="217"/>
      <c r="K858" s="217"/>
      <c r="L858" s="67"/>
      <c r="M858" s="67"/>
    </row>
    <row r="859" spans="1:13" ht="12.75">
      <c r="A859" s="217"/>
      <c r="B859" s="218"/>
      <c r="C859" s="217"/>
      <c r="D859" s="217"/>
      <c r="E859" s="67"/>
      <c r="F859" s="67"/>
      <c r="G859" s="67"/>
      <c r="H859" s="217"/>
      <c r="I859" s="217"/>
      <c r="J859" s="217"/>
      <c r="K859" s="217"/>
      <c r="L859" s="67"/>
      <c r="M859" s="67"/>
    </row>
    <row r="860" spans="1:13" ht="12.75">
      <c r="A860" s="217"/>
      <c r="B860" s="218"/>
      <c r="C860" s="217"/>
      <c r="D860" s="217"/>
      <c r="E860" s="67"/>
      <c r="F860" s="67"/>
      <c r="G860" s="67"/>
      <c r="H860" s="217"/>
      <c r="I860" s="217"/>
      <c r="J860" s="217"/>
      <c r="K860" s="217"/>
      <c r="L860" s="67"/>
      <c r="M860" s="67"/>
    </row>
    <row r="861" spans="1:13" ht="12.75">
      <c r="A861" s="217"/>
      <c r="B861" s="218"/>
      <c r="C861" s="217"/>
      <c r="D861" s="217"/>
      <c r="E861" s="67"/>
      <c r="F861" s="67"/>
      <c r="G861" s="67"/>
      <c r="H861" s="217"/>
      <c r="I861" s="217"/>
      <c r="J861" s="217"/>
      <c r="K861" s="217"/>
      <c r="L861" s="67"/>
      <c r="M861" s="67"/>
    </row>
    <row r="862" spans="1:13" ht="12.75">
      <c r="A862" s="217"/>
      <c r="B862" s="218"/>
      <c r="C862" s="217"/>
      <c r="D862" s="217"/>
      <c r="E862" s="67"/>
      <c r="F862" s="67"/>
      <c r="G862" s="67"/>
      <c r="H862" s="217"/>
      <c r="I862" s="217"/>
      <c r="J862" s="217"/>
      <c r="K862" s="217"/>
      <c r="L862" s="67"/>
      <c r="M862" s="67"/>
    </row>
    <row r="863" spans="1:13" ht="12.75">
      <c r="A863" s="217"/>
      <c r="B863" s="218"/>
      <c r="C863" s="217"/>
      <c r="D863" s="217"/>
      <c r="E863" s="67"/>
      <c r="F863" s="67"/>
      <c r="G863" s="67"/>
      <c r="H863" s="217"/>
      <c r="I863" s="217"/>
      <c r="J863" s="217"/>
      <c r="K863" s="217"/>
      <c r="L863" s="67"/>
      <c r="M863" s="67"/>
    </row>
    <row r="864" spans="1:13" ht="12.75">
      <c r="A864" s="217"/>
      <c r="B864" s="218"/>
      <c r="C864" s="217"/>
      <c r="D864" s="217"/>
      <c r="E864" s="67"/>
      <c r="F864" s="67"/>
      <c r="G864" s="67"/>
      <c r="H864" s="217"/>
      <c r="I864" s="217"/>
      <c r="J864" s="217"/>
      <c r="K864" s="217"/>
      <c r="L864" s="67"/>
      <c r="M864" s="67"/>
    </row>
    <row r="865" spans="1:13" ht="12.75">
      <c r="A865" s="217"/>
      <c r="B865" s="218"/>
      <c r="C865" s="217"/>
      <c r="D865" s="217"/>
      <c r="E865" s="67"/>
      <c r="F865" s="67"/>
      <c r="G865" s="67"/>
      <c r="H865" s="217"/>
      <c r="I865" s="217"/>
      <c r="J865" s="217"/>
      <c r="K865" s="217"/>
      <c r="L865" s="67"/>
      <c r="M865" s="67"/>
    </row>
    <row r="866" spans="1:13" ht="12.75">
      <c r="A866" s="217"/>
      <c r="B866" s="218"/>
      <c r="C866" s="217"/>
      <c r="D866" s="217"/>
      <c r="E866" s="67"/>
      <c r="F866" s="67"/>
      <c r="G866" s="67"/>
      <c r="H866" s="217"/>
      <c r="I866" s="217"/>
      <c r="J866" s="217"/>
      <c r="K866" s="217"/>
      <c r="L866" s="67"/>
      <c r="M866" s="67"/>
    </row>
    <row r="867" spans="1:13" ht="12.75">
      <c r="A867" s="217"/>
      <c r="B867" s="218"/>
      <c r="C867" s="217"/>
      <c r="D867" s="217"/>
      <c r="E867" s="67"/>
      <c r="F867" s="67"/>
      <c r="G867" s="67"/>
      <c r="H867" s="217"/>
      <c r="I867" s="217"/>
      <c r="J867" s="217"/>
      <c r="K867" s="217"/>
      <c r="L867" s="67"/>
      <c r="M867" s="67"/>
    </row>
    <row r="868" spans="1:13" ht="12.75">
      <c r="A868" s="217"/>
      <c r="B868" s="218"/>
      <c r="C868" s="217"/>
      <c r="D868" s="217"/>
      <c r="E868" s="67"/>
      <c r="F868" s="67"/>
      <c r="G868" s="67"/>
      <c r="H868" s="217"/>
      <c r="I868" s="217"/>
      <c r="J868" s="217"/>
      <c r="K868" s="217"/>
      <c r="L868" s="67"/>
      <c r="M868" s="67"/>
    </row>
    <row r="869" spans="1:13" ht="12.75">
      <c r="A869" s="217"/>
      <c r="B869" s="218"/>
      <c r="C869" s="217"/>
      <c r="D869" s="217"/>
      <c r="E869" s="67"/>
      <c r="F869" s="67"/>
      <c r="G869" s="67"/>
      <c r="H869" s="217"/>
      <c r="I869" s="217"/>
      <c r="J869" s="217"/>
      <c r="K869" s="217"/>
      <c r="L869" s="67"/>
      <c r="M869" s="67"/>
    </row>
    <row r="870" spans="1:13" ht="12.75">
      <c r="A870" s="217"/>
      <c r="B870" s="218"/>
      <c r="C870" s="217"/>
      <c r="D870" s="217"/>
      <c r="E870" s="67"/>
      <c r="F870" s="67"/>
      <c r="G870" s="67"/>
      <c r="H870" s="217"/>
      <c r="I870" s="217"/>
      <c r="J870" s="217"/>
      <c r="K870" s="217"/>
      <c r="L870" s="67"/>
      <c r="M870" s="67"/>
    </row>
    <row r="871" spans="1:13" ht="12.75">
      <c r="A871" s="217"/>
      <c r="B871" s="218"/>
      <c r="C871" s="217"/>
      <c r="D871" s="217"/>
      <c r="E871" s="67"/>
      <c r="F871" s="67"/>
      <c r="G871" s="67"/>
      <c r="H871" s="217"/>
      <c r="I871" s="217"/>
      <c r="J871" s="217"/>
      <c r="K871" s="217"/>
      <c r="L871" s="67"/>
      <c r="M871" s="67"/>
    </row>
    <row r="872" spans="1:13" ht="12.75">
      <c r="A872" s="217"/>
      <c r="B872" s="218"/>
      <c r="C872" s="217"/>
      <c r="D872" s="217"/>
      <c r="E872" s="67"/>
      <c r="F872" s="67"/>
      <c r="G872" s="67"/>
      <c r="H872" s="217"/>
      <c r="I872" s="217"/>
      <c r="J872" s="217"/>
      <c r="K872" s="217"/>
      <c r="L872" s="67"/>
      <c r="M872" s="67"/>
    </row>
    <row r="873" spans="1:13" ht="12.75">
      <c r="A873" s="217"/>
      <c r="B873" s="218"/>
      <c r="C873" s="217"/>
      <c r="D873" s="217"/>
      <c r="E873" s="67"/>
      <c r="F873" s="67"/>
      <c r="G873" s="67"/>
      <c r="H873" s="217"/>
      <c r="I873" s="217"/>
      <c r="J873" s="217"/>
      <c r="K873" s="217"/>
      <c r="L873" s="67"/>
      <c r="M873" s="67"/>
    </row>
    <row r="874" spans="1:13" ht="12.75">
      <c r="A874" s="217"/>
      <c r="B874" s="218"/>
      <c r="C874" s="217"/>
      <c r="D874" s="217"/>
      <c r="E874" s="67"/>
      <c r="F874" s="67"/>
      <c r="G874" s="67"/>
      <c r="H874" s="217"/>
      <c r="I874" s="217"/>
      <c r="J874" s="217"/>
      <c r="K874" s="217"/>
      <c r="L874" s="67"/>
      <c r="M874" s="67"/>
    </row>
    <row r="875" spans="1:13" ht="12.75">
      <c r="A875" s="217"/>
      <c r="B875" s="218"/>
      <c r="C875" s="217"/>
      <c r="D875" s="217"/>
      <c r="E875" s="67"/>
      <c r="F875" s="67"/>
      <c r="G875" s="67"/>
      <c r="H875" s="217"/>
      <c r="I875" s="217"/>
      <c r="J875" s="217"/>
      <c r="K875" s="217"/>
      <c r="L875" s="67"/>
      <c r="M875" s="67"/>
    </row>
    <row r="876" spans="1:13" ht="12.75">
      <c r="A876" s="217"/>
      <c r="B876" s="218"/>
      <c r="C876" s="217"/>
      <c r="D876" s="217"/>
      <c r="E876" s="67"/>
      <c r="F876" s="67"/>
      <c r="G876" s="67"/>
      <c r="H876" s="217"/>
      <c r="I876" s="217"/>
      <c r="J876" s="217"/>
      <c r="K876" s="217"/>
      <c r="L876" s="67"/>
      <c r="M876" s="67"/>
    </row>
    <row r="877" spans="1:13" ht="12.75">
      <c r="A877" s="217"/>
      <c r="B877" s="218"/>
      <c r="C877" s="217"/>
      <c r="D877" s="217"/>
      <c r="E877" s="67"/>
      <c r="F877" s="67"/>
      <c r="G877" s="67"/>
      <c r="H877" s="217"/>
      <c r="I877" s="217"/>
      <c r="J877" s="217"/>
      <c r="K877" s="217"/>
      <c r="L877" s="67"/>
      <c r="M877" s="67"/>
    </row>
    <row r="878" spans="1:13" ht="12.75">
      <c r="A878" s="217"/>
      <c r="B878" s="218"/>
      <c r="C878" s="217"/>
      <c r="D878" s="217"/>
      <c r="E878" s="67"/>
      <c r="F878" s="67"/>
      <c r="G878" s="67"/>
      <c r="H878" s="217"/>
      <c r="I878" s="217"/>
      <c r="J878" s="217"/>
      <c r="K878" s="217"/>
      <c r="L878" s="67"/>
      <c r="M878" s="67"/>
    </row>
    <row r="879" spans="1:13" ht="12.75">
      <c r="A879" s="217"/>
      <c r="B879" s="218"/>
      <c r="C879" s="217"/>
      <c r="D879" s="217"/>
      <c r="E879" s="67"/>
      <c r="F879" s="67"/>
      <c r="G879" s="67"/>
      <c r="H879" s="217"/>
      <c r="I879" s="217"/>
      <c r="J879" s="217"/>
      <c r="K879" s="217"/>
      <c r="L879" s="67"/>
      <c r="M879" s="67"/>
    </row>
    <row r="880" spans="1:13" ht="12.75">
      <c r="A880" s="217"/>
      <c r="B880" s="218"/>
      <c r="C880" s="217"/>
      <c r="D880" s="217"/>
      <c r="E880" s="67"/>
      <c r="F880" s="67"/>
      <c r="G880" s="67"/>
      <c r="H880" s="217"/>
      <c r="I880" s="217"/>
      <c r="J880" s="217"/>
      <c r="K880" s="217"/>
      <c r="L880" s="67"/>
      <c r="M880" s="67"/>
    </row>
    <row r="881" spans="1:13" ht="12.75">
      <c r="A881" s="217"/>
      <c r="B881" s="218"/>
      <c r="C881" s="217"/>
      <c r="D881" s="217"/>
      <c r="E881" s="67"/>
      <c r="F881" s="67"/>
      <c r="G881" s="67"/>
      <c r="H881" s="217"/>
      <c r="I881" s="217"/>
      <c r="J881" s="217"/>
      <c r="K881" s="217"/>
      <c r="L881" s="67"/>
      <c r="M881" s="67"/>
    </row>
    <row r="882" spans="1:13" ht="12.75">
      <c r="A882" s="217"/>
      <c r="B882" s="218"/>
      <c r="C882" s="217"/>
      <c r="D882" s="217"/>
      <c r="E882" s="67"/>
      <c r="F882" s="67"/>
      <c r="G882" s="67"/>
      <c r="H882" s="217"/>
      <c r="I882" s="217"/>
      <c r="J882" s="217"/>
      <c r="K882" s="217"/>
      <c r="L882" s="67"/>
      <c r="M882" s="67"/>
    </row>
    <row r="883" spans="1:13" ht="12.75">
      <c r="A883" s="217"/>
      <c r="B883" s="218"/>
      <c r="C883" s="217"/>
      <c r="D883" s="217"/>
      <c r="E883" s="67"/>
      <c r="F883" s="67"/>
      <c r="G883" s="67"/>
      <c r="H883" s="217"/>
      <c r="I883" s="217"/>
      <c r="J883" s="217"/>
      <c r="K883" s="217"/>
      <c r="L883" s="67"/>
      <c r="M883" s="67"/>
    </row>
    <row r="884" spans="1:13" ht="12.75">
      <c r="A884" s="217"/>
      <c r="B884" s="218"/>
      <c r="C884" s="217"/>
      <c r="D884" s="217"/>
      <c r="E884" s="67"/>
      <c r="F884" s="67"/>
      <c r="G884" s="67"/>
      <c r="H884" s="217"/>
      <c r="I884" s="217"/>
      <c r="J884" s="217"/>
      <c r="K884" s="217"/>
      <c r="L884" s="67"/>
      <c r="M884" s="67"/>
    </row>
    <row r="885" spans="1:13" ht="12.75">
      <c r="A885" s="217"/>
      <c r="B885" s="218"/>
      <c r="C885" s="217"/>
      <c r="D885" s="217"/>
      <c r="E885" s="67"/>
      <c r="F885" s="67"/>
      <c r="G885" s="67"/>
      <c r="H885" s="217"/>
      <c r="I885" s="217"/>
      <c r="J885" s="217"/>
      <c r="K885" s="217"/>
      <c r="L885" s="67"/>
      <c r="M885" s="67"/>
    </row>
    <row r="886" spans="1:13" ht="12.75">
      <c r="A886" s="217"/>
      <c r="B886" s="218"/>
      <c r="C886" s="217"/>
      <c r="D886" s="217"/>
      <c r="E886" s="67"/>
      <c r="F886" s="67"/>
      <c r="G886" s="67"/>
      <c r="H886" s="217"/>
      <c r="I886" s="217"/>
      <c r="J886" s="217"/>
      <c r="K886" s="217"/>
      <c r="L886" s="67"/>
      <c r="M886" s="67"/>
    </row>
    <row r="887" spans="1:13" ht="12.75">
      <c r="A887" s="217"/>
      <c r="B887" s="218"/>
      <c r="C887" s="217"/>
      <c r="D887" s="217"/>
      <c r="E887" s="67"/>
      <c r="F887" s="67"/>
      <c r="G887" s="67"/>
      <c r="H887" s="217"/>
      <c r="I887" s="217"/>
      <c r="J887" s="217"/>
      <c r="K887" s="217"/>
      <c r="L887" s="67"/>
      <c r="M887" s="67"/>
    </row>
    <row r="888" spans="1:13" ht="12.75">
      <c r="A888" s="217"/>
      <c r="B888" s="218"/>
      <c r="C888" s="217"/>
      <c r="D888" s="217"/>
      <c r="E888" s="67"/>
      <c r="F888" s="67"/>
      <c r="G888" s="67"/>
      <c r="H888" s="217"/>
      <c r="I888" s="217"/>
      <c r="J888" s="217"/>
      <c r="K888" s="217"/>
      <c r="L888" s="67"/>
      <c r="M888" s="67"/>
    </row>
    <row r="889" spans="1:13" ht="12.75">
      <c r="A889" s="217"/>
      <c r="B889" s="218"/>
      <c r="C889" s="217"/>
      <c r="D889" s="217"/>
      <c r="E889" s="67"/>
      <c r="F889" s="67"/>
      <c r="G889" s="67"/>
      <c r="H889" s="217"/>
      <c r="I889" s="217"/>
      <c r="J889" s="217"/>
      <c r="K889" s="217"/>
      <c r="L889" s="67"/>
      <c r="M889" s="67"/>
    </row>
    <row r="890" spans="1:13" ht="12.75">
      <c r="A890" s="217"/>
      <c r="B890" s="218"/>
      <c r="C890" s="217"/>
      <c r="D890" s="217"/>
      <c r="E890" s="67"/>
      <c r="F890" s="67"/>
      <c r="G890" s="67"/>
      <c r="H890" s="217"/>
      <c r="I890" s="217"/>
      <c r="J890" s="217"/>
      <c r="K890" s="217"/>
      <c r="L890" s="67"/>
      <c r="M890" s="67"/>
    </row>
    <row r="891" spans="1:13" ht="12.75">
      <c r="A891" s="217"/>
      <c r="B891" s="218"/>
      <c r="C891" s="217"/>
      <c r="D891" s="217"/>
      <c r="E891" s="67"/>
      <c r="F891" s="67"/>
      <c r="G891" s="67"/>
      <c r="H891" s="217"/>
      <c r="I891" s="217"/>
      <c r="J891" s="217"/>
      <c r="K891" s="217"/>
      <c r="L891" s="67"/>
      <c r="M891" s="67"/>
    </row>
    <row r="892" spans="1:13" ht="12.75">
      <c r="A892" s="217"/>
      <c r="B892" s="218"/>
      <c r="C892" s="217"/>
      <c r="D892" s="217"/>
      <c r="E892" s="67"/>
      <c r="F892" s="67"/>
      <c r="G892" s="67"/>
      <c r="H892" s="217"/>
      <c r="I892" s="217"/>
      <c r="J892" s="217"/>
      <c r="K892" s="217"/>
      <c r="L892" s="67"/>
      <c r="M892" s="67"/>
    </row>
    <row r="893" spans="1:13" ht="12.75">
      <c r="A893" s="217"/>
      <c r="B893" s="218"/>
      <c r="C893" s="217"/>
      <c r="D893" s="217"/>
      <c r="E893" s="67"/>
      <c r="F893" s="67"/>
      <c r="G893" s="67"/>
      <c r="H893" s="217"/>
      <c r="I893" s="217"/>
      <c r="J893" s="217"/>
      <c r="K893" s="217"/>
      <c r="L893" s="67"/>
      <c r="M893" s="67"/>
    </row>
    <row r="894" spans="1:13" ht="12.75">
      <c r="A894" s="217"/>
      <c r="B894" s="218"/>
      <c r="C894" s="217"/>
      <c r="D894" s="217"/>
      <c r="E894" s="67"/>
      <c r="F894" s="67"/>
      <c r="G894" s="67"/>
      <c r="H894" s="217"/>
      <c r="I894" s="217"/>
      <c r="J894" s="217"/>
      <c r="K894" s="217"/>
      <c r="L894" s="67"/>
      <c r="M894" s="67"/>
    </row>
    <row r="895" spans="1:13" ht="12.75">
      <c r="A895" s="217"/>
      <c r="B895" s="218"/>
      <c r="C895" s="217"/>
      <c r="D895" s="217"/>
      <c r="E895" s="67"/>
      <c r="F895" s="67"/>
      <c r="G895" s="67"/>
      <c r="H895" s="217"/>
      <c r="I895" s="217"/>
      <c r="J895" s="217"/>
      <c r="K895" s="217"/>
      <c r="L895" s="67"/>
      <c r="M895" s="67"/>
    </row>
    <row r="896" spans="1:13" ht="12.75">
      <c r="A896" s="217"/>
      <c r="B896" s="218"/>
      <c r="C896" s="217"/>
      <c r="D896" s="217"/>
      <c r="E896" s="67"/>
      <c r="F896" s="67"/>
      <c r="G896" s="67"/>
      <c r="H896" s="217"/>
      <c r="I896" s="217"/>
      <c r="J896" s="217"/>
      <c r="K896" s="217"/>
      <c r="L896" s="67"/>
      <c r="M896" s="67"/>
    </row>
    <row r="897" spans="1:13" ht="12.75">
      <c r="A897" s="217"/>
      <c r="B897" s="218"/>
      <c r="C897" s="217"/>
      <c r="D897" s="217"/>
      <c r="E897" s="67"/>
      <c r="F897" s="67"/>
      <c r="G897" s="67"/>
      <c r="H897" s="217"/>
      <c r="I897" s="217"/>
      <c r="J897" s="217"/>
      <c r="K897" s="217"/>
      <c r="L897" s="67"/>
      <c r="M897" s="67"/>
    </row>
    <row r="898" spans="1:13" ht="12.75">
      <c r="A898" s="217"/>
      <c r="B898" s="218"/>
      <c r="C898" s="217"/>
      <c r="D898" s="217"/>
      <c r="E898" s="67"/>
      <c r="F898" s="67"/>
      <c r="G898" s="67"/>
      <c r="H898" s="217"/>
      <c r="I898" s="217"/>
      <c r="J898" s="217"/>
      <c r="K898" s="217"/>
      <c r="L898" s="67"/>
      <c r="M898" s="67"/>
    </row>
    <row r="899" spans="1:13" ht="12.75">
      <c r="A899" s="217"/>
      <c r="B899" s="218"/>
      <c r="C899" s="217"/>
      <c r="D899" s="217"/>
      <c r="E899" s="67"/>
      <c r="F899" s="67"/>
      <c r="G899" s="67"/>
      <c r="H899" s="217"/>
      <c r="I899" s="217"/>
      <c r="J899" s="217"/>
      <c r="K899" s="217"/>
      <c r="L899" s="67"/>
      <c r="M899" s="67"/>
    </row>
    <row r="900" spans="1:13" ht="12.75">
      <c r="A900" s="217"/>
      <c r="B900" s="218"/>
      <c r="C900" s="217"/>
      <c r="D900" s="217"/>
      <c r="E900" s="67"/>
      <c r="F900" s="67"/>
      <c r="G900" s="67"/>
      <c r="H900" s="217"/>
      <c r="I900" s="217"/>
      <c r="J900" s="217"/>
      <c r="K900" s="217"/>
      <c r="L900" s="67"/>
      <c r="M900" s="67"/>
    </row>
    <row r="901" spans="1:13" ht="12.75">
      <c r="A901" s="217"/>
      <c r="B901" s="218"/>
      <c r="C901" s="217"/>
      <c r="D901" s="217"/>
      <c r="E901" s="67"/>
      <c r="F901" s="67"/>
      <c r="G901" s="67"/>
      <c r="H901" s="217"/>
      <c r="I901" s="217"/>
      <c r="J901" s="217"/>
      <c r="K901" s="217"/>
      <c r="L901" s="67"/>
      <c r="M901" s="67"/>
    </row>
    <row r="902" spans="1:13" ht="12.75">
      <c r="A902" s="217"/>
      <c r="B902" s="218"/>
      <c r="C902" s="217"/>
      <c r="D902" s="217"/>
      <c r="E902" s="67"/>
      <c r="F902" s="67"/>
      <c r="G902" s="67"/>
      <c r="H902" s="217"/>
      <c r="I902" s="217"/>
      <c r="J902" s="217"/>
      <c r="K902" s="217"/>
      <c r="L902" s="67"/>
      <c r="M902" s="67"/>
    </row>
    <row r="903" spans="1:13" ht="12.75">
      <c r="A903" s="217"/>
      <c r="B903" s="218"/>
      <c r="C903" s="217"/>
      <c r="D903" s="217"/>
      <c r="E903" s="67"/>
      <c r="F903" s="67"/>
      <c r="G903" s="67"/>
      <c r="H903" s="217"/>
      <c r="I903" s="217"/>
      <c r="J903" s="217"/>
      <c r="K903" s="217"/>
      <c r="L903" s="67"/>
      <c r="M903" s="67"/>
    </row>
    <row r="904" spans="1:13" ht="12.75">
      <c r="A904" s="217"/>
      <c r="B904" s="218"/>
      <c r="C904" s="217"/>
      <c r="D904" s="217"/>
      <c r="E904" s="67"/>
      <c r="F904" s="67"/>
      <c r="G904" s="67"/>
      <c r="H904" s="217"/>
      <c r="I904" s="217"/>
      <c r="J904" s="217"/>
      <c r="K904" s="217"/>
      <c r="L904" s="67"/>
      <c r="M904" s="67"/>
    </row>
    <row r="905" spans="1:13" ht="12.75">
      <c r="A905" s="217"/>
      <c r="B905" s="218"/>
      <c r="C905" s="217"/>
      <c r="D905" s="217"/>
      <c r="E905" s="67"/>
      <c r="F905" s="67"/>
      <c r="G905" s="67"/>
      <c r="H905" s="217"/>
      <c r="I905" s="217"/>
      <c r="J905" s="217"/>
      <c r="K905" s="217"/>
      <c r="L905" s="67"/>
      <c r="M905" s="67"/>
    </row>
    <row r="906" spans="1:13" ht="12.75">
      <c r="A906" s="217"/>
      <c r="B906" s="218"/>
      <c r="C906" s="217"/>
      <c r="D906" s="217"/>
      <c r="E906" s="67"/>
      <c r="F906" s="67"/>
      <c r="G906" s="67"/>
      <c r="H906" s="217"/>
      <c r="I906" s="217"/>
      <c r="J906" s="217"/>
      <c r="K906" s="217"/>
      <c r="L906" s="67"/>
      <c r="M906" s="67"/>
    </row>
    <row r="907" spans="1:13" ht="12.75">
      <c r="A907" s="217"/>
      <c r="B907" s="218"/>
      <c r="C907" s="217"/>
      <c r="D907" s="217"/>
      <c r="E907" s="67"/>
      <c r="F907" s="67"/>
      <c r="G907" s="67"/>
      <c r="H907" s="217"/>
      <c r="I907" s="217"/>
      <c r="J907" s="217"/>
      <c r="K907" s="217"/>
      <c r="L907" s="67"/>
      <c r="M907" s="67"/>
    </row>
    <row r="908" spans="1:13" ht="12.75">
      <c r="A908" s="217"/>
      <c r="B908" s="218"/>
      <c r="C908" s="217"/>
      <c r="D908" s="217"/>
      <c r="E908" s="67"/>
      <c r="F908" s="67"/>
      <c r="G908" s="67"/>
      <c r="H908" s="217"/>
      <c r="I908" s="217"/>
      <c r="J908" s="217"/>
      <c r="K908" s="217"/>
      <c r="L908" s="67"/>
      <c r="M908" s="67"/>
    </row>
    <row r="909" spans="1:13" ht="12.75">
      <c r="A909" s="217"/>
      <c r="B909" s="218"/>
      <c r="C909" s="217"/>
      <c r="D909" s="217"/>
      <c r="E909" s="67"/>
      <c r="F909" s="67"/>
      <c r="G909" s="67"/>
      <c r="H909" s="217"/>
      <c r="I909" s="217"/>
      <c r="J909" s="217"/>
      <c r="K909" s="217"/>
      <c r="L909" s="67"/>
      <c r="M909" s="67"/>
    </row>
    <row r="910" spans="1:13" ht="12.75">
      <c r="A910" s="217"/>
      <c r="B910" s="218"/>
      <c r="C910" s="217"/>
      <c r="D910" s="217"/>
      <c r="E910" s="67"/>
      <c r="F910" s="67"/>
      <c r="G910" s="67"/>
      <c r="H910" s="217"/>
      <c r="I910" s="217"/>
      <c r="J910" s="217"/>
      <c r="K910" s="217"/>
      <c r="L910" s="67"/>
      <c r="M910" s="67"/>
    </row>
    <row r="911" spans="1:13" ht="12.75">
      <c r="A911" s="217"/>
      <c r="B911" s="218"/>
      <c r="C911" s="217"/>
      <c r="D911" s="217"/>
      <c r="E911" s="67"/>
      <c r="F911" s="67"/>
      <c r="G911" s="67"/>
      <c r="H911" s="217"/>
      <c r="I911" s="217"/>
      <c r="J911" s="217"/>
      <c r="K911" s="217"/>
      <c r="L911" s="67"/>
      <c r="M911" s="67"/>
    </row>
    <row r="912" spans="1:13" ht="12.75">
      <c r="A912" s="217"/>
      <c r="B912" s="218"/>
      <c r="C912" s="217"/>
      <c r="D912" s="217"/>
      <c r="E912" s="67"/>
      <c r="F912" s="67"/>
      <c r="G912" s="67"/>
      <c r="H912" s="217"/>
      <c r="I912" s="217"/>
      <c r="J912" s="217"/>
      <c r="K912" s="217"/>
      <c r="L912" s="67"/>
      <c r="M912" s="67"/>
    </row>
    <row r="913" spans="1:13" ht="12.75">
      <c r="A913" s="217"/>
      <c r="B913" s="218"/>
      <c r="C913" s="217"/>
      <c r="D913" s="217"/>
      <c r="E913" s="67"/>
      <c r="F913" s="67"/>
      <c r="G913" s="67"/>
      <c r="H913" s="217"/>
      <c r="I913" s="217"/>
      <c r="J913" s="217"/>
      <c r="K913" s="217"/>
      <c r="L913" s="67"/>
      <c r="M913" s="67"/>
    </row>
    <row r="914" spans="1:13" ht="12.75">
      <c r="A914" s="217"/>
      <c r="B914" s="218"/>
      <c r="C914" s="217"/>
      <c r="D914" s="217"/>
      <c r="E914" s="67"/>
      <c r="F914" s="67"/>
      <c r="G914" s="67"/>
      <c r="H914" s="217"/>
      <c r="I914" s="217"/>
      <c r="J914" s="217"/>
      <c r="K914" s="217"/>
      <c r="L914" s="67"/>
      <c r="M914" s="67"/>
    </row>
    <row r="915" spans="1:13" ht="12.75">
      <c r="A915" s="217"/>
      <c r="B915" s="218"/>
      <c r="C915" s="217"/>
      <c r="D915" s="217"/>
      <c r="E915" s="67"/>
      <c r="F915" s="67"/>
      <c r="G915" s="67"/>
      <c r="H915" s="217"/>
      <c r="I915" s="217"/>
      <c r="J915" s="217"/>
      <c r="K915" s="217"/>
      <c r="L915" s="67"/>
      <c r="M915" s="67"/>
    </row>
    <row r="916" spans="1:13" ht="12.75">
      <c r="A916" s="217"/>
      <c r="B916" s="218"/>
      <c r="C916" s="217"/>
      <c r="D916" s="217"/>
      <c r="E916" s="67"/>
      <c r="F916" s="67"/>
      <c r="G916" s="67"/>
      <c r="H916" s="217"/>
      <c r="I916" s="217"/>
      <c r="J916" s="217"/>
      <c r="K916" s="217"/>
      <c r="L916" s="67"/>
      <c r="M916" s="67"/>
    </row>
    <row r="917" spans="1:13" ht="12.75">
      <c r="A917" s="217"/>
      <c r="B917" s="218"/>
      <c r="C917" s="217"/>
      <c r="D917" s="217"/>
      <c r="E917" s="67"/>
      <c r="F917" s="67"/>
      <c r="G917" s="67"/>
      <c r="H917" s="217"/>
      <c r="I917" s="217"/>
      <c r="J917" s="217"/>
      <c r="K917" s="217"/>
      <c r="L917" s="67"/>
      <c r="M917" s="67"/>
    </row>
    <row r="918" spans="1:13" ht="12.75">
      <c r="A918" s="217"/>
      <c r="B918" s="218"/>
      <c r="C918" s="217"/>
      <c r="D918" s="217"/>
      <c r="E918" s="67"/>
      <c r="F918" s="67"/>
      <c r="G918" s="67"/>
      <c r="H918" s="217"/>
      <c r="I918" s="217"/>
      <c r="J918" s="217"/>
      <c r="K918" s="217"/>
      <c r="L918" s="67"/>
      <c r="M918" s="67"/>
    </row>
    <row r="919" spans="1:13" ht="12.75">
      <c r="A919" s="217"/>
      <c r="B919" s="218"/>
      <c r="C919" s="217"/>
      <c r="D919" s="217"/>
      <c r="E919" s="67"/>
      <c r="F919" s="67"/>
      <c r="G919" s="67"/>
      <c r="H919" s="217"/>
      <c r="I919" s="217"/>
      <c r="J919" s="217"/>
      <c r="K919" s="217"/>
      <c r="L919" s="67"/>
      <c r="M919" s="67"/>
    </row>
    <row r="920" spans="1:13" ht="12.75">
      <c r="A920" s="217"/>
      <c r="B920" s="218"/>
      <c r="C920" s="217"/>
      <c r="D920" s="217"/>
      <c r="E920" s="67"/>
      <c r="F920" s="67"/>
      <c r="G920" s="67"/>
      <c r="H920" s="217"/>
      <c r="I920" s="217"/>
      <c r="J920" s="217"/>
      <c r="K920" s="217"/>
      <c r="L920" s="67"/>
      <c r="M920" s="67"/>
    </row>
    <row r="921" spans="1:13" ht="12.75">
      <c r="A921" s="217"/>
      <c r="B921" s="218"/>
      <c r="C921" s="217"/>
      <c r="D921" s="217"/>
      <c r="E921" s="67"/>
      <c r="F921" s="67"/>
      <c r="G921" s="67"/>
      <c r="H921" s="217"/>
      <c r="I921" s="217"/>
      <c r="J921" s="217"/>
      <c r="K921" s="217"/>
      <c r="L921" s="67"/>
      <c r="M921" s="67"/>
    </row>
    <row r="922" spans="1:13" ht="12.75">
      <c r="A922" s="217"/>
      <c r="B922" s="218"/>
      <c r="C922" s="217"/>
      <c r="D922" s="217"/>
      <c r="E922" s="67"/>
      <c r="F922" s="67"/>
      <c r="G922" s="67"/>
      <c r="H922" s="217"/>
      <c r="I922" s="217"/>
      <c r="J922" s="217"/>
      <c r="K922" s="217"/>
      <c r="L922" s="67"/>
      <c r="M922" s="67"/>
    </row>
    <row r="923" spans="1:13" ht="12.75">
      <c r="A923" s="217"/>
      <c r="B923" s="218"/>
      <c r="C923" s="217"/>
      <c r="D923" s="217"/>
      <c r="E923" s="67"/>
      <c r="F923" s="67"/>
      <c r="G923" s="67"/>
      <c r="H923" s="217"/>
      <c r="I923" s="217"/>
      <c r="J923" s="217"/>
      <c r="K923" s="217"/>
      <c r="L923" s="67"/>
      <c r="M923" s="67"/>
    </row>
    <row r="924" spans="1:13" ht="12.75">
      <c r="A924" s="217"/>
      <c r="B924" s="218"/>
      <c r="C924" s="217"/>
      <c r="D924" s="217"/>
      <c r="E924" s="67"/>
      <c r="F924" s="67"/>
      <c r="G924" s="67"/>
      <c r="H924" s="217"/>
      <c r="I924" s="217"/>
      <c r="J924" s="217"/>
      <c r="K924" s="217"/>
      <c r="L924" s="67"/>
      <c r="M924" s="67"/>
    </row>
    <row r="925" spans="1:13" ht="12.75">
      <c r="A925" s="217"/>
      <c r="B925" s="218"/>
      <c r="C925" s="217"/>
      <c r="D925" s="217"/>
      <c r="E925" s="67"/>
      <c r="F925" s="67"/>
      <c r="G925" s="67"/>
      <c r="H925" s="217"/>
      <c r="I925" s="217"/>
      <c r="J925" s="217"/>
      <c r="K925" s="217"/>
      <c r="L925" s="67"/>
      <c r="M925" s="67"/>
    </row>
    <row r="926" spans="1:13" ht="12.75">
      <c r="A926" s="217"/>
      <c r="B926" s="218"/>
      <c r="C926" s="217"/>
      <c r="D926" s="217"/>
      <c r="E926" s="67"/>
      <c r="F926" s="67"/>
      <c r="G926" s="67"/>
      <c r="H926" s="217"/>
      <c r="I926" s="217"/>
      <c r="J926" s="217"/>
      <c r="K926" s="217"/>
      <c r="L926" s="67"/>
      <c r="M926" s="67"/>
    </row>
    <row r="927" spans="1:13" ht="12.75">
      <c r="A927" s="217"/>
      <c r="B927" s="218"/>
      <c r="C927" s="217"/>
      <c r="D927" s="217"/>
      <c r="E927" s="67"/>
      <c r="F927" s="67"/>
      <c r="G927" s="67"/>
      <c r="H927" s="217"/>
      <c r="I927" s="217"/>
      <c r="J927" s="217"/>
      <c r="K927" s="217"/>
      <c r="L927" s="67"/>
      <c r="M927" s="67"/>
    </row>
    <row r="928" spans="1:13" ht="12.75">
      <c r="A928" s="217"/>
      <c r="B928" s="218"/>
      <c r="C928" s="217"/>
      <c r="D928" s="217"/>
      <c r="E928" s="67"/>
      <c r="F928" s="67"/>
      <c r="G928" s="67"/>
      <c r="H928" s="217"/>
      <c r="I928" s="217"/>
      <c r="J928" s="217"/>
      <c r="K928" s="217"/>
      <c r="L928" s="67"/>
      <c r="M928" s="67"/>
    </row>
    <row r="929" spans="1:13" ht="12.75">
      <c r="A929" s="217"/>
      <c r="B929" s="218"/>
      <c r="C929" s="217"/>
      <c r="D929" s="217"/>
      <c r="E929" s="67"/>
      <c r="F929" s="67"/>
      <c r="G929" s="67"/>
      <c r="H929" s="217"/>
      <c r="I929" s="217"/>
      <c r="J929" s="217"/>
      <c r="K929" s="217"/>
      <c r="L929" s="67"/>
      <c r="M929" s="67"/>
    </row>
    <row r="930" spans="1:13" ht="12.75">
      <c r="A930" s="217"/>
      <c r="B930" s="218"/>
      <c r="C930" s="217"/>
      <c r="D930" s="217"/>
      <c r="E930" s="67"/>
      <c r="F930" s="67"/>
      <c r="G930" s="67"/>
      <c r="H930" s="217"/>
      <c r="I930" s="217"/>
      <c r="J930" s="217"/>
      <c r="K930" s="217"/>
      <c r="L930" s="67"/>
      <c r="M930" s="67"/>
    </row>
    <row r="931" spans="1:13" ht="12.75">
      <c r="A931" s="217"/>
      <c r="B931" s="218"/>
      <c r="C931" s="217"/>
      <c r="D931" s="217"/>
      <c r="E931" s="67"/>
      <c r="F931" s="67"/>
      <c r="G931" s="67"/>
      <c r="H931" s="217"/>
      <c r="I931" s="217"/>
      <c r="J931" s="217"/>
      <c r="K931" s="217"/>
      <c r="L931" s="67"/>
      <c r="M931" s="67"/>
    </row>
    <row r="932" spans="1:13" ht="12.75">
      <c r="A932" s="217"/>
      <c r="B932" s="218"/>
      <c r="C932" s="217"/>
      <c r="D932" s="217"/>
      <c r="E932" s="67"/>
      <c r="F932" s="67"/>
      <c r="G932" s="67"/>
      <c r="H932" s="217"/>
      <c r="I932" s="217"/>
      <c r="J932" s="217"/>
      <c r="K932" s="217"/>
      <c r="L932" s="67"/>
      <c r="M932" s="67"/>
    </row>
    <row r="933" spans="1:13" ht="12.75">
      <c r="A933" s="217"/>
      <c r="B933" s="218"/>
      <c r="C933" s="217"/>
      <c r="D933" s="217"/>
      <c r="E933" s="67"/>
      <c r="F933" s="67"/>
      <c r="G933" s="67"/>
      <c r="H933" s="217"/>
      <c r="I933" s="217"/>
      <c r="J933" s="217"/>
      <c r="K933" s="217"/>
      <c r="L933" s="67"/>
      <c r="M933" s="67"/>
    </row>
    <row r="934" spans="1:13" ht="12.75">
      <c r="A934" s="217"/>
      <c r="B934" s="218"/>
      <c r="C934" s="217"/>
      <c r="D934" s="217"/>
      <c r="E934" s="67"/>
      <c r="F934" s="67"/>
      <c r="G934" s="67"/>
      <c r="H934" s="217"/>
      <c r="I934" s="217"/>
      <c r="J934" s="217"/>
      <c r="K934" s="217"/>
      <c r="L934" s="67"/>
      <c r="M934" s="67"/>
    </row>
    <row r="935" spans="1:13" ht="12.75">
      <c r="A935" s="217"/>
      <c r="B935" s="218"/>
      <c r="C935" s="217"/>
      <c r="D935" s="217"/>
      <c r="E935" s="67"/>
      <c r="F935" s="67"/>
      <c r="G935" s="67"/>
      <c r="H935" s="217"/>
      <c r="I935" s="217"/>
      <c r="J935" s="217"/>
      <c r="K935" s="217"/>
      <c r="L935" s="67"/>
      <c r="M935" s="67"/>
    </row>
    <row r="936" spans="1:13" ht="12.75">
      <c r="A936" s="217"/>
      <c r="B936" s="218"/>
      <c r="C936" s="217"/>
      <c r="D936" s="217"/>
      <c r="E936" s="67"/>
      <c r="F936" s="67"/>
      <c r="G936" s="67"/>
      <c r="H936" s="217"/>
      <c r="I936" s="217"/>
      <c r="J936" s="217"/>
      <c r="K936" s="217"/>
      <c r="L936" s="67"/>
      <c r="M936" s="67"/>
    </row>
    <row r="937" spans="1:13" ht="12.75">
      <c r="A937" s="217"/>
      <c r="B937" s="218"/>
      <c r="C937" s="217"/>
      <c r="D937" s="217"/>
      <c r="E937" s="67"/>
      <c r="F937" s="67"/>
      <c r="G937" s="67"/>
      <c r="H937" s="217"/>
      <c r="I937" s="217"/>
      <c r="J937" s="217"/>
      <c r="K937" s="217"/>
      <c r="L937" s="67"/>
      <c r="M937" s="67"/>
    </row>
    <row r="938" spans="1:13" ht="12.75">
      <c r="A938" s="217"/>
      <c r="B938" s="218"/>
      <c r="C938" s="217"/>
      <c r="D938" s="217"/>
      <c r="E938" s="67"/>
      <c r="F938" s="67"/>
      <c r="G938" s="67"/>
      <c r="H938" s="217"/>
      <c r="I938" s="217"/>
      <c r="J938" s="217"/>
      <c r="K938" s="217"/>
      <c r="L938" s="67"/>
      <c r="M938" s="67"/>
    </row>
    <row r="939" spans="1:13" ht="12.75">
      <c r="A939" s="217"/>
      <c r="B939" s="218"/>
      <c r="C939" s="217"/>
      <c r="D939" s="217"/>
      <c r="E939" s="67"/>
      <c r="F939" s="67"/>
      <c r="G939" s="67"/>
      <c r="H939" s="217"/>
      <c r="I939" s="217"/>
      <c r="J939" s="217"/>
      <c r="K939" s="217"/>
      <c r="L939" s="67"/>
      <c r="M939" s="67"/>
    </row>
    <row r="940" spans="1:13" ht="12.75">
      <c r="A940" s="217"/>
      <c r="B940" s="218"/>
      <c r="C940" s="217"/>
      <c r="D940" s="217"/>
      <c r="E940" s="67"/>
      <c r="F940" s="67"/>
      <c r="G940" s="67"/>
      <c r="H940" s="217"/>
      <c r="I940" s="217"/>
      <c r="J940" s="217"/>
      <c r="K940" s="217"/>
      <c r="L940" s="67"/>
      <c r="M940" s="67"/>
    </row>
    <row r="941" spans="1:13" ht="12.75">
      <c r="A941" s="217"/>
      <c r="B941" s="218"/>
      <c r="C941" s="217"/>
      <c r="D941" s="217"/>
      <c r="E941" s="67"/>
      <c r="F941" s="67"/>
      <c r="G941" s="67"/>
      <c r="H941" s="217"/>
      <c r="I941" s="217"/>
      <c r="J941" s="217"/>
      <c r="K941" s="217"/>
      <c r="L941" s="67"/>
      <c r="M941" s="67"/>
    </row>
    <row r="942" spans="1:13" ht="12.75">
      <c r="A942" s="217"/>
      <c r="B942" s="218"/>
      <c r="C942" s="217"/>
      <c r="D942" s="217"/>
      <c r="E942" s="67"/>
      <c r="F942" s="67"/>
      <c r="G942" s="67"/>
      <c r="H942" s="217"/>
      <c r="I942" s="217"/>
      <c r="J942" s="217"/>
      <c r="K942" s="217"/>
      <c r="L942" s="67"/>
      <c r="M942" s="67"/>
    </row>
    <row r="943" spans="1:13" ht="12.75">
      <c r="A943" s="217"/>
      <c r="B943" s="218"/>
      <c r="C943" s="217"/>
      <c r="D943" s="217"/>
      <c r="E943" s="67"/>
      <c r="F943" s="67"/>
      <c r="G943" s="67"/>
      <c r="H943" s="217"/>
      <c r="I943" s="217"/>
      <c r="J943" s="217"/>
      <c r="K943" s="217"/>
      <c r="L943" s="67"/>
      <c r="M943" s="67"/>
    </row>
    <row r="944" spans="1:13" ht="12.75">
      <c r="A944" s="217"/>
      <c r="B944" s="218"/>
      <c r="C944" s="217"/>
      <c r="D944" s="217"/>
      <c r="E944" s="67"/>
      <c r="F944" s="67"/>
      <c r="G944" s="67"/>
      <c r="H944" s="217"/>
      <c r="I944" s="217"/>
      <c r="J944" s="217"/>
      <c r="K944" s="217"/>
      <c r="L944" s="67"/>
      <c r="M944" s="67"/>
    </row>
    <row r="945" spans="1:13" ht="12.75">
      <c r="A945" s="217"/>
      <c r="B945" s="218"/>
      <c r="C945" s="217"/>
      <c r="D945" s="217"/>
      <c r="E945" s="67"/>
      <c r="F945" s="67"/>
      <c r="G945" s="67"/>
      <c r="H945" s="217"/>
      <c r="I945" s="217"/>
      <c r="J945" s="217"/>
      <c r="K945" s="217"/>
      <c r="L945" s="67"/>
      <c r="M945" s="67"/>
    </row>
    <row r="946" spans="1:13" ht="12.75">
      <c r="A946" s="217"/>
      <c r="B946" s="218"/>
      <c r="C946" s="217"/>
      <c r="D946" s="217"/>
      <c r="E946" s="67"/>
      <c r="F946" s="67"/>
      <c r="G946" s="67"/>
      <c r="H946" s="217"/>
      <c r="I946" s="217"/>
      <c r="J946" s="217"/>
      <c r="K946" s="217"/>
      <c r="L946" s="67"/>
      <c r="M946" s="67"/>
    </row>
    <row r="947" spans="1:13" ht="12.75">
      <c r="A947" s="217"/>
      <c r="B947" s="218"/>
      <c r="C947" s="217"/>
      <c r="D947" s="217"/>
      <c r="E947" s="67"/>
      <c r="F947" s="67"/>
      <c r="G947" s="67"/>
      <c r="H947" s="217"/>
      <c r="I947" s="217"/>
      <c r="J947" s="217"/>
      <c r="K947" s="217"/>
      <c r="L947" s="67"/>
      <c r="M947" s="67"/>
    </row>
    <row r="948" spans="1:13" ht="12.75">
      <c r="A948" s="217"/>
      <c r="B948" s="218"/>
      <c r="C948" s="217"/>
      <c r="D948" s="217"/>
      <c r="E948" s="67"/>
      <c r="F948" s="67"/>
      <c r="G948" s="67"/>
      <c r="H948" s="217"/>
      <c r="I948" s="217"/>
      <c r="J948" s="217"/>
      <c r="K948" s="217"/>
      <c r="L948" s="67"/>
      <c r="M948" s="67"/>
    </row>
    <row r="949" spans="1:13" ht="12.75">
      <c r="A949" s="217"/>
      <c r="B949" s="218"/>
      <c r="C949" s="217"/>
      <c r="D949" s="217"/>
      <c r="E949" s="67"/>
      <c r="F949" s="67"/>
      <c r="G949" s="67"/>
      <c r="H949" s="217"/>
      <c r="I949" s="217"/>
      <c r="J949" s="217"/>
      <c r="K949" s="217"/>
      <c r="L949" s="67"/>
      <c r="M949" s="67"/>
    </row>
    <row r="950" spans="1:13" ht="12.75">
      <c r="A950" s="217"/>
      <c r="B950" s="218"/>
      <c r="C950" s="217"/>
      <c r="D950" s="217"/>
      <c r="E950" s="67"/>
      <c r="F950" s="67"/>
      <c r="G950" s="67"/>
      <c r="H950" s="217"/>
      <c r="I950" s="217"/>
      <c r="J950" s="217"/>
      <c r="K950" s="217"/>
      <c r="L950" s="67"/>
      <c r="M950" s="67"/>
    </row>
    <row r="951" spans="1:13" ht="12.75">
      <c r="A951" s="217"/>
      <c r="B951" s="218"/>
      <c r="C951" s="217"/>
      <c r="D951" s="217"/>
      <c r="E951" s="67"/>
      <c r="F951" s="67"/>
      <c r="G951" s="67"/>
      <c r="H951" s="217"/>
      <c r="I951" s="217"/>
      <c r="J951" s="217"/>
      <c r="K951" s="217"/>
      <c r="L951" s="67"/>
      <c r="M951" s="67"/>
    </row>
    <row r="952" spans="1:13" ht="12.75">
      <c r="A952" s="217"/>
      <c r="B952" s="218"/>
      <c r="C952" s="217"/>
      <c r="D952" s="217"/>
      <c r="E952" s="67"/>
      <c r="F952" s="67"/>
      <c r="G952" s="67"/>
      <c r="H952" s="217"/>
      <c r="I952" s="217"/>
      <c r="J952" s="217"/>
      <c r="K952" s="217"/>
      <c r="L952" s="67"/>
      <c r="M952" s="67"/>
    </row>
    <row r="953" spans="1:13" ht="12.75">
      <c r="A953" s="217"/>
      <c r="B953" s="218"/>
      <c r="C953" s="217"/>
      <c r="D953" s="217"/>
      <c r="E953" s="67"/>
      <c r="F953" s="67"/>
      <c r="G953" s="67"/>
      <c r="H953" s="217"/>
      <c r="I953" s="217"/>
      <c r="J953" s="217"/>
      <c r="K953" s="217"/>
      <c r="L953" s="67"/>
      <c r="M953" s="67"/>
    </row>
    <row r="954" spans="1:13" ht="12.75">
      <c r="A954" s="217"/>
      <c r="B954" s="218"/>
      <c r="C954" s="217"/>
      <c r="D954" s="217"/>
      <c r="E954" s="67"/>
      <c r="F954" s="67"/>
      <c r="G954" s="67"/>
      <c r="H954" s="217"/>
      <c r="I954" s="217"/>
      <c r="J954" s="217"/>
      <c r="K954" s="217"/>
      <c r="L954" s="67"/>
      <c r="M954" s="67"/>
    </row>
    <row r="955" spans="1:13" ht="12.75">
      <c r="A955" s="217"/>
      <c r="B955" s="218"/>
      <c r="C955" s="217"/>
      <c r="D955" s="217"/>
      <c r="E955" s="67"/>
      <c r="F955" s="67"/>
      <c r="G955" s="67"/>
      <c r="H955" s="217"/>
      <c r="I955" s="217"/>
      <c r="J955" s="217"/>
      <c r="K955" s="217"/>
      <c r="L955" s="67"/>
      <c r="M955" s="67"/>
    </row>
    <row r="956" spans="1:13" ht="12.75">
      <c r="A956" s="217"/>
      <c r="B956" s="218"/>
      <c r="C956" s="217"/>
      <c r="D956" s="217"/>
      <c r="E956" s="67"/>
      <c r="F956" s="67"/>
      <c r="G956" s="67"/>
      <c r="H956" s="217"/>
      <c r="I956" s="217"/>
      <c r="J956" s="217"/>
      <c r="K956" s="217"/>
      <c r="L956" s="67"/>
      <c r="M956" s="67"/>
    </row>
    <row r="957" spans="1:13" ht="12.75">
      <c r="A957" s="217"/>
      <c r="B957" s="218"/>
      <c r="C957" s="217"/>
      <c r="D957" s="217"/>
      <c r="E957" s="67"/>
      <c r="F957" s="67"/>
      <c r="G957" s="67"/>
      <c r="H957" s="217"/>
      <c r="I957" s="217"/>
      <c r="J957" s="217"/>
      <c r="K957" s="217"/>
      <c r="L957" s="67"/>
      <c r="M957" s="67"/>
    </row>
    <row r="958" spans="1:13" ht="12.75">
      <c r="A958" s="217"/>
      <c r="B958" s="218"/>
      <c r="C958" s="217"/>
      <c r="D958" s="217"/>
      <c r="E958" s="67"/>
      <c r="F958" s="67"/>
      <c r="G958" s="67"/>
      <c r="H958" s="217"/>
      <c r="I958" s="217"/>
      <c r="J958" s="217"/>
      <c r="K958" s="217"/>
      <c r="L958" s="67"/>
      <c r="M958" s="67"/>
    </row>
    <row r="959" spans="1:13" ht="12.75">
      <c r="A959" s="217"/>
      <c r="B959" s="218"/>
      <c r="C959" s="217"/>
      <c r="D959" s="217"/>
      <c r="E959" s="67"/>
      <c r="F959" s="67"/>
      <c r="G959" s="67"/>
      <c r="H959" s="217"/>
      <c r="I959" s="217"/>
      <c r="J959" s="217"/>
      <c r="K959" s="217"/>
      <c r="L959" s="67"/>
      <c r="M959" s="67"/>
    </row>
    <row r="960" spans="1:13" ht="12.75">
      <c r="A960" s="217"/>
      <c r="B960" s="218"/>
      <c r="C960" s="217"/>
      <c r="D960" s="217"/>
      <c r="E960" s="67"/>
      <c r="F960" s="67"/>
      <c r="G960" s="67"/>
      <c r="H960" s="217"/>
      <c r="I960" s="217"/>
      <c r="J960" s="217"/>
      <c r="K960" s="217"/>
      <c r="L960" s="67"/>
      <c r="M960" s="67"/>
    </row>
    <row r="961" spans="1:13" ht="12.75">
      <c r="A961" s="217"/>
      <c r="B961" s="218"/>
      <c r="C961" s="217"/>
      <c r="D961" s="217"/>
      <c r="E961" s="67"/>
      <c r="F961" s="67"/>
      <c r="G961" s="67"/>
      <c r="H961" s="217"/>
      <c r="I961" s="217"/>
      <c r="J961" s="217"/>
      <c r="K961" s="217"/>
      <c r="L961" s="67"/>
      <c r="M961" s="67"/>
    </row>
    <row r="962" spans="1:13" ht="12.75">
      <c r="A962" s="217"/>
      <c r="B962" s="218"/>
      <c r="C962" s="217"/>
      <c r="D962" s="217"/>
      <c r="E962" s="67"/>
      <c r="F962" s="67"/>
      <c r="G962" s="67"/>
      <c r="H962" s="217"/>
      <c r="I962" s="217"/>
      <c r="J962" s="217"/>
      <c r="K962" s="217"/>
      <c r="L962" s="67"/>
      <c r="M962" s="67"/>
    </row>
    <row r="963" spans="1:13" ht="12.75">
      <c r="A963" s="217"/>
      <c r="B963" s="218"/>
      <c r="C963" s="217"/>
      <c r="D963" s="217"/>
      <c r="E963" s="67"/>
      <c r="F963" s="67"/>
      <c r="G963" s="67"/>
      <c r="H963" s="217"/>
      <c r="I963" s="217"/>
      <c r="J963" s="217"/>
      <c r="K963" s="217"/>
      <c r="L963" s="67"/>
      <c r="M963" s="67"/>
    </row>
    <row r="964" spans="1:13" ht="12.75">
      <c r="A964" s="217"/>
      <c r="B964" s="218"/>
      <c r="C964" s="217"/>
      <c r="D964" s="217"/>
      <c r="E964" s="67"/>
      <c r="F964" s="67"/>
      <c r="G964" s="67"/>
      <c r="H964" s="217"/>
      <c r="I964" s="217"/>
      <c r="J964" s="217"/>
      <c r="K964" s="217"/>
      <c r="L964" s="67"/>
      <c r="M964" s="67"/>
    </row>
    <row r="965" spans="1:13" ht="12.75">
      <c r="A965" s="217"/>
      <c r="B965" s="218"/>
      <c r="C965" s="217"/>
      <c r="D965" s="217"/>
      <c r="E965" s="67"/>
      <c r="F965" s="67"/>
      <c r="G965" s="67"/>
      <c r="H965" s="217"/>
      <c r="I965" s="217"/>
      <c r="J965" s="217"/>
      <c r="K965" s="217"/>
      <c r="L965" s="67"/>
      <c r="M965" s="67"/>
    </row>
    <row r="966" spans="1:13" ht="12.75">
      <c r="A966" s="217"/>
      <c r="B966" s="218"/>
      <c r="C966" s="217"/>
      <c r="D966" s="217"/>
      <c r="E966" s="67"/>
      <c r="F966" s="67"/>
      <c r="G966" s="67"/>
      <c r="H966" s="217"/>
      <c r="I966" s="217"/>
      <c r="J966" s="217"/>
      <c r="K966" s="217"/>
      <c r="L966" s="67"/>
      <c r="M966" s="67"/>
    </row>
    <row r="967" spans="1:13" ht="12.75">
      <c r="A967" s="217"/>
      <c r="B967" s="218"/>
      <c r="C967" s="217"/>
      <c r="D967" s="217"/>
      <c r="E967" s="67"/>
      <c r="F967" s="67"/>
      <c r="G967" s="67"/>
      <c r="H967" s="217"/>
      <c r="I967" s="217"/>
      <c r="J967" s="217"/>
      <c r="K967" s="217"/>
      <c r="L967" s="67"/>
      <c r="M967" s="67"/>
    </row>
    <row r="968" spans="1:13" ht="12.75">
      <c r="A968" s="217"/>
      <c r="B968" s="218"/>
      <c r="C968" s="217"/>
      <c r="D968" s="217"/>
      <c r="E968" s="67"/>
      <c r="F968" s="67"/>
      <c r="G968" s="67"/>
      <c r="H968" s="217"/>
      <c r="I968" s="217"/>
      <c r="J968" s="217"/>
      <c r="K968" s="217"/>
      <c r="L968" s="67"/>
      <c r="M968" s="67"/>
    </row>
    <row r="969" spans="1:13" ht="12.75">
      <c r="A969" s="217"/>
      <c r="B969" s="218"/>
      <c r="C969" s="217"/>
      <c r="D969" s="217"/>
      <c r="E969" s="67"/>
      <c r="F969" s="67"/>
      <c r="G969" s="67"/>
      <c r="H969" s="217"/>
      <c r="I969" s="217"/>
      <c r="J969" s="217"/>
      <c r="K969" s="217"/>
      <c r="L969" s="67"/>
      <c r="M969" s="67"/>
    </row>
    <row r="970" spans="1:13" ht="12.75">
      <c r="A970" s="217"/>
      <c r="B970" s="218"/>
      <c r="C970" s="217"/>
      <c r="D970" s="217"/>
      <c r="E970" s="67"/>
      <c r="F970" s="67"/>
      <c r="G970" s="67"/>
      <c r="H970" s="217"/>
      <c r="I970" s="217"/>
      <c r="J970" s="217"/>
      <c r="K970" s="217"/>
      <c r="L970" s="67"/>
      <c r="M970" s="67"/>
    </row>
    <row r="971" spans="1:13" ht="12.75">
      <c r="A971" s="217"/>
      <c r="B971" s="218"/>
      <c r="C971" s="217"/>
      <c r="D971" s="217"/>
      <c r="E971" s="67"/>
      <c r="F971" s="67"/>
      <c r="G971" s="67"/>
      <c r="H971" s="217"/>
      <c r="I971" s="217"/>
      <c r="J971" s="217"/>
      <c r="K971" s="217"/>
      <c r="L971" s="67"/>
      <c r="M971" s="67"/>
    </row>
    <row r="972" spans="1:13" ht="12.75">
      <c r="A972" s="217"/>
      <c r="B972" s="218"/>
      <c r="C972" s="217"/>
      <c r="D972" s="217"/>
      <c r="E972" s="67"/>
      <c r="F972" s="67"/>
      <c r="G972" s="67"/>
      <c r="H972" s="217"/>
      <c r="I972" s="217"/>
      <c r="J972" s="217"/>
      <c r="K972" s="217"/>
      <c r="L972" s="67"/>
      <c r="M972" s="67"/>
    </row>
    <row r="973" spans="1:13" ht="12.75">
      <c r="A973" s="217"/>
      <c r="B973" s="218"/>
      <c r="C973" s="217"/>
      <c r="D973" s="217"/>
      <c r="E973" s="67"/>
      <c r="F973" s="67"/>
      <c r="G973" s="67"/>
      <c r="H973" s="217"/>
      <c r="I973" s="217"/>
      <c r="J973" s="217"/>
      <c r="K973" s="217"/>
      <c r="L973" s="67"/>
      <c r="M973" s="67"/>
    </row>
    <row r="974" spans="1:13" ht="12.75">
      <c r="A974" s="217"/>
      <c r="B974" s="218"/>
      <c r="C974" s="217"/>
      <c r="D974" s="217"/>
      <c r="E974" s="67"/>
      <c r="F974" s="67"/>
      <c r="G974" s="67"/>
      <c r="H974" s="217"/>
      <c r="I974" s="217"/>
      <c r="J974" s="217"/>
      <c r="K974" s="217"/>
      <c r="L974" s="67"/>
      <c r="M974" s="67"/>
    </row>
    <row r="975" spans="1:13" ht="12.75">
      <c r="A975" s="217"/>
      <c r="B975" s="218"/>
      <c r="C975" s="217"/>
      <c r="D975" s="217"/>
      <c r="E975" s="67"/>
      <c r="F975" s="67"/>
      <c r="G975" s="67"/>
      <c r="H975" s="217"/>
      <c r="I975" s="217"/>
      <c r="J975" s="217"/>
      <c r="K975" s="217"/>
      <c r="L975" s="67"/>
      <c r="M975" s="67"/>
    </row>
    <row r="976" spans="1:13" ht="12.75">
      <c r="A976" s="217"/>
      <c r="B976" s="218"/>
      <c r="C976" s="217"/>
      <c r="D976" s="217"/>
      <c r="E976" s="67"/>
      <c r="F976" s="67"/>
      <c r="G976" s="67"/>
      <c r="H976" s="217"/>
      <c r="I976" s="217"/>
      <c r="J976" s="217"/>
      <c r="K976" s="217"/>
      <c r="L976" s="67"/>
      <c r="M976" s="67"/>
    </row>
    <row r="977" spans="1:13" ht="12.75">
      <c r="A977" s="217"/>
      <c r="B977" s="218"/>
      <c r="C977" s="217"/>
      <c r="D977" s="217"/>
      <c r="E977" s="67"/>
      <c r="F977" s="67"/>
      <c r="G977" s="67"/>
      <c r="H977" s="217"/>
      <c r="I977" s="217"/>
      <c r="J977" s="217"/>
      <c r="K977" s="217"/>
      <c r="L977" s="67"/>
      <c r="M977" s="67"/>
    </row>
    <row r="978" spans="1:13" ht="12.75">
      <c r="A978" s="217"/>
      <c r="B978" s="218"/>
      <c r="C978" s="217"/>
      <c r="D978" s="217"/>
      <c r="E978" s="67"/>
      <c r="F978" s="67"/>
      <c r="G978" s="67"/>
      <c r="H978" s="217"/>
      <c r="I978" s="217"/>
      <c r="J978" s="217"/>
      <c r="K978" s="217"/>
      <c r="L978" s="67"/>
      <c r="M978" s="67"/>
    </row>
    <row r="979" spans="1:13" ht="12.75">
      <c r="A979" s="217"/>
      <c r="B979" s="218"/>
      <c r="C979" s="217"/>
      <c r="D979" s="217"/>
      <c r="E979" s="67"/>
      <c r="F979" s="67"/>
      <c r="G979" s="67"/>
      <c r="H979" s="217"/>
      <c r="I979" s="217"/>
      <c r="J979" s="217"/>
      <c r="K979" s="217"/>
      <c r="L979" s="67"/>
      <c r="M979" s="67"/>
    </row>
    <row r="980" spans="1:13" ht="12.75">
      <c r="A980" s="217"/>
      <c r="B980" s="218"/>
      <c r="C980" s="217"/>
      <c r="D980" s="217"/>
      <c r="E980" s="67"/>
      <c r="F980" s="67"/>
      <c r="G980" s="67"/>
      <c r="H980" s="217"/>
      <c r="I980" s="217"/>
      <c r="J980" s="217"/>
      <c r="K980" s="217"/>
      <c r="L980" s="67"/>
      <c r="M980" s="67"/>
    </row>
    <row r="981" spans="1:13" ht="12.75">
      <c r="A981" s="217"/>
      <c r="B981" s="218"/>
      <c r="C981" s="217"/>
      <c r="D981" s="217"/>
      <c r="E981" s="67"/>
      <c r="F981" s="67"/>
      <c r="G981" s="67"/>
      <c r="H981" s="217"/>
      <c r="I981" s="217"/>
      <c r="J981" s="217"/>
      <c r="K981" s="217"/>
      <c r="L981" s="67"/>
      <c r="M981" s="67"/>
    </row>
    <row r="982" spans="1:13" ht="12.75">
      <c r="A982" s="217"/>
      <c r="B982" s="218"/>
      <c r="C982" s="217"/>
      <c r="D982" s="217"/>
      <c r="E982" s="67"/>
      <c r="F982" s="67"/>
      <c r="G982" s="67"/>
      <c r="H982" s="217"/>
      <c r="I982" s="217"/>
      <c r="J982" s="217"/>
      <c r="K982" s="217"/>
      <c r="L982" s="67"/>
      <c r="M982" s="67"/>
    </row>
    <row r="983" spans="1:13" ht="12.75">
      <c r="A983" s="217"/>
      <c r="B983" s="218"/>
      <c r="C983" s="217"/>
      <c r="D983" s="217"/>
      <c r="E983" s="67"/>
      <c r="F983" s="67"/>
      <c r="G983" s="67"/>
      <c r="H983" s="217"/>
      <c r="I983" s="217"/>
      <c r="J983" s="217"/>
      <c r="K983" s="217"/>
      <c r="L983" s="67"/>
      <c r="M983" s="67"/>
    </row>
    <row r="984" spans="1:13" ht="12.75">
      <c r="A984" s="217"/>
      <c r="B984" s="218"/>
      <c r="C984" s="217"/>
      <c r="D984" s="217"/>
      <c r="E984" s="67"/>
      <c r="F984" s="67"/>
      <c r="G984" s="67"/>
      <c r="H984" s="217"/>
      <c r="I984" s="217"/>
      <c r="J984" s="217"/>
      <c r="K984" s="217"/>
      <c r="L984" s="67"/>
      <c r="M984" s="67"/>
    </row>
    <row r="985" spans="1:13" ht="12.75">
      <c r="A985" s="217"/>
      <c r="B985" s="218"/>
      <c r="C985" s="217"/>
      <c r="D985" s="217"/>
      <c r="E985" s="67"/>
      <c r="F985" s="67"/>
      <c r="G985" s="67"/>
      <c r="H985" s="217"/>
      <c r="I985" s="217"/>
      <c r="J985" s="217"/>
      <c r="K985" s="217"/>
      <c r="L985" s="67"/>
      <c r="M985" s="67"/>
    </row>
    <row r="986" spans="1:13" ht="12.75">
      <c r="A986" s="217"/>
      <c r="B986" s="218"/>
      <c r="C986" s="217"/>
      <c r="D986" s="217"/>
      <c r="E986" s="67"/>
      <c r="F986" s="67"/>
      <c r="G986" s="67"/>
      <c r="H986" s="217"/>
      <c r="I986" s="217"/>
      <c r="J986" s="217"/>
      <c r="K986" s="217"/>
      <c r="L986" s="67"/>
      <c r="M986" s="67"/>
    </row>
    <row r="987" spans="1:13" ht="12.75">
      <c r="A987" s="217"/>
      <c r="B987" s="218"/>
      <c r="C987" s="217"/>
      <c r="D987" s="217"/>
      <c r="E987" s="67"/>
      <c r="F987" s="67"/>
      <c r="G987" s="67"/>
      <c r="H987" s="217"/>
      <c r="I987" s="217"/>
      <c r="J987" s="217"/>
      <c r="K987" s="217"/>
      <c r="L987" s="67"/>
      <c r="M987" s="67"/>
    </row>
    <row r="988" spans="1:13" ht="12.75">
      <c r="A988" s="217"/>
      <c r="B988" s="218"/>
      <c r="C988" s="217"/>
      <c r="D988" s="217"/>
      <c r="E988" s="67"/>
      <c r="F988" s="67"/>
      <c r="G988" s="67"/>
      <c r="H988" s="217"/>
      <c r="I988" s="217"/>
      <c r="J988" s="217"/>
      <c r="K988" s="217"/>
      <c r="L988" s="67"/>
      <c r="M988" s="67"/>
    </row>
    <row r="989" spans="1:13" ht="12.75">
      <c r="A989" s="217"/>
      <c r="B989" s="218"/>
      <c r="C989" s="217"/>
      <c r="D989" s="217"/>
      <c r="E989" s="67"/>
      <c r="F989" s="67"/>
      <c r="G989" s="67"/>
      <c r="H989" s="217"/>
      <c r="I989" s="217"/>
      <c r="J989" s="217"/>
      <c r="K989" s="217"/>
      <c r="L989" s="67"/>
      <c r="M989" s="67"/>
    </row>
    <row r="990" spans="1:13" ht="12.75">
      <c r="A990" s="217"/>
      <c r="B990" s="218"/>
      <c r="C990" s="217"/>
      <c r="D990" s="217"/>
      <c r="E990" s="67"/>
      <c r="F990" s="67"/>
      <c r="G990" s="67"/>
      <c r="H990" s="217"/>
      <c r="I990" s="217"/>
      <c r="J990" s="217"/>
      <c r="K990" s="217"/>
      <c r="L990" s="67"/>
      <c r="M990" s="67"/>
    </row>
    <row r="991" spans="1:13" ht="12.75">
      <c r="A991" s="217"/>
      <c r="B991" s="218"/>
      <c r="C991" s="217"/>
      <c r="D991" s="217"/>
      <c r="E991" s="67"/>
      <c r="F991" s="67"/>
      <c r="G991" s="67"/>
      <c r="H991" s="217"/>
      <c r="I991" s="217"/>
      <c r="J991" s="217"/>
      <c r="K991" s="217"/>
      <c r="L991" s="67"/>
      <c r="M991" s="67"/>
    </row>
    <row r="992" spans="1:13" ht="12.75">
      <c r="A992" s="217"/>
      <c r="B992" s="218"/>
      <c r="C992" s="217"/>
      <c r="D992" s="217"/>
      <c r="E992" s="67"/>
      <c r="F992" s="67"/>
      <c r="G992" s="67"/>
      <c r="H992" s="217"/>
      <c r="I992" s="217"/>
      <c r="J992" s="217"/>
      <c r="K992" s="217"/>
      <c r="L992" s="67"/>
      <c r="M992" s="67"/>
    </row>
    <row r="993" spans="1:13" ht="12.75">
      <c r="A993" s="217"/>
      <c r="B993" s="218"/>
      <c r="C993" s="217"/>
      <c r="D993" s="217"/>
      <c r="E993" s="67"/>
      <c r="F993" s="67"/>
      <c r="G993" s="67"/>
      <c r="H993" s="217"/>
      <c r="I993" s="217"/>
      <c r="J993" s="217"/>
      <c r="K993" s="217"/>
      <c r="L993" s="67"/>
      <c r="M993" s="67"/>
    </row>
    <row r="994" spans="1:13" ht="12.75">
      <c r="A994" s="217"/>
      <c r="B994" s="218"/>
      <c r="C994" s="217"/>
      <c r="D994" s="217"/>
      <c r="E994" s="67"/>
      <c r="F994" s="67"/>
      <c r="G994" s="67"/>
      <c r="H994" s="217"/>
      <c r="I994" s="217"/>
      <c r="J994" s="217"/>
      <c r="K994" s="217"/>
      <c r="L994" s="67"/>
      <c r="M994" s="67"/>
    </row>
    <row r="995" spans="1:13" ht="12.75">
      <c r="A995" s="217"/>
      <c r="B995" s="218"/>
      <c r="C995" s="217"/>
      <c r="D995" s="217"/>
      <c r="E995" s="67"/>
      <c r="F995" s="67"/>
      <c r="G995" s="67"/>
      <c r="H995" s="217"/>
      <c r="I995" s="217"/>
      <c r="J995" s="217"/>
      <c r="K995" s="217"/>
      <c r="L995" s="67"/>
      <c r="M995" s="67"/>
    </row>
    <row r="996" spans="1:13" ht="12.75">
      <c r="A996" s="217"/>
      <c r="B996" s="218"/>
      <c r="C996" s="217"/>
      <c r="D996" s="217"/>
      <c r="E996" s="67"/>
      <c r="F996" s="67"/>
      <c r="G996" s="67"/>
      <c r="H996" s="217"/>
      <c r="I996" s="217"/>
      <c r="J996" s="217"/>
      <c r="K996" s="217"/>
      <c r="L996" s="67"/>
      <c r="M996" s="67"/>
    </row>
    <row r="997" spans="1:13" ht="12.75">
      <c r="A997" s="217"/>
      <c r="B997" s="218"/>
      <c r="C997" s="217"/>
      <c r="D997" s="217"/>
      <c r="E997" s="67"/>
      <c r="F997" s="67"/>
      <c r="G997" s="67"/>
      <c r="H997" s="217"/>
      <c r="I997" s="217"/>
      <c r="J997" s="217"/>
      <c r="K997" s="217"/>
      <c r="L997" s="67"/>
      <c r="M997" s="67"/>
    </row>
    <row r="998" spans="1:13" ht="12.75">
      <c r="A998" s="217"/>
      <c r="B998" s="218"/>
      <c r="C998" s="217"/>
      <c r="D998" s="217"/>
      <c r="E998" s="67"/>
      <c r="F998" s="67"/>
      <c r="G998" s="67"/>
      <c r="H998" s="217"/>
      <c r="I998" s="217"/>
      <c r="J998" s="217"/>
      <c r="K998" s="217"/>
      <c r="L998" s="67"/>
      <c r="M998" s="67"/>
    </row>
    <row r="999" spans="1:13" ht="15.75" customHeight="1">
      <c r="B999" s="220"/>
      <c r="D999" s="221"/>
      <c r="E999" s="68"/>
      <c r="F999" s="68"/>
      <c r="G999" s="68"/>
      <c r="L999" s="68"/>
      <c r="M999" s="68"/>
    </row>
    <row r="1000" spans="1:13" ht="15.75" customHeight="1">
      <c r="B1000" s="220"/>
      <c r="D1000" s="221"/>
      <c r="E1000" s="68"/>
      <c r="F1000" s="68"/>
      <c r="G1000" s="68"/>
      <c r="L1000" s="68"/>
      <c r="M1000" s="68"/>
    </row>
    <row r="1001" spans="1:13" ht="15.75" customHeight="1">
      <c r="B1001" s="220"/>
      <c r="D1001" s="221"/>
      <c r="E1001" s="68"/>
      <c r="F1001" s="68"/>
      <c r="G1001" s="68"/>
      <c r="L1001" s="68"/>
      <c r="M1001" s="68"/>
    </row>
  </sheetData>
  <autoFilter ref="A1:AG45" xr:uid="{00000000-0009-0000-0000-000004000000}"/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99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:B1048576"/>
    </sheetView>
  </sheetViews>
  <sheetFormatPr defaultColWidth="12.5703125" defaultRowHeight="66.75" customHeight="1"/>
  <cols>
    <col min="1" max="1" width="26.28515625" customWidth="1"/>
    <col min="2" max="2" width="28.28515625" customWidth="1"/>
    <col min="3" max="3" width="35.42578125" customWidth="1"/>
    <col min="4" max="4" width="13.140625" customWidth="1"/>
    <col min="5" max="5" width="20.85546875" customWidth="1"/>
    <col min="6" max="6" width="13.42578125" hidden="1" customWidth="1"/>
    <col min="7" max="7" width="16.140625" hidden="1" customWidth="1"/>
    <col min="8" max="8" width="15.5703125" hidden="1" customWidth="1"/>
    <col min="9" max="9" width="25.140625" hidden="1" customWidth="1"/>
    <col min="10" max="10" width="15.42578125" customWidth="1"/>
    <col min="11" max="11" width="16.42578125" customWidth="1"/>
    <col min="12" max="12" width="19" customWidth="1"/>
    <col min="13" max="13" width="14.140625" customWidth="1"/>
  </cols>
  <sheetData>
    <row r="1" spans="1:24" ht="66.75" customHeight="1">
      <c r="A1" s="6" t="s">
        <v>709</v>
      </c>
      <c r="B1" s="6" t="s">
        <v>710</v>
      </c>
      <c r="C1" s="6" t="s">
        <v>4</v>
      </c>
      <c r="D1" s="6" t="s">
        <v>5</v>
      </c>
      <c r="E1" s="6" t="s">
        <v>3</v>
      </c>
      <c r="F1" s="205" t="s">
        <v>711</v>
      </c>
      <c r="G1" s="6" t="s">
        <v>237</v>
      </c>
      <c r="H1" s="222" t="s">
        <v>317</v>
      </c>
      <c r="I1" s="6" t="s">
        <v>712</v>
      </c>
      <c r="J1" s="205" t="s">
        <v>713</v>
      </c>
      <c r="K1" s="205" t="s">
        <v>714</v>
      </c>
      <c r="L1" s="205" t="s">
        <v>715</v>
      </c>
      <c r="M1" s="205" t="s">
        <v>716</v>
      </c>
    </row>
    <row r="2" spans="1:24" ht="66.75" customHeight="1">
      <c r="A2" s="316" t="s">
        <v>717</v>
      </c>
      <c r="B2" s="8" t="s">
        <v>58</v>
      </c>
      <c r="C2" s="9" t="s">
        <v>718</v>
      </c>
      <c r="D2" s="9" t="s">
        <v>719</v>
      </c>
      <c r="E2" s="9" t="s">
        <v>59</v>
      </c>
      <c r="F2" s="207">
        <v>596669.76</v>
      </c>
      <c r="G2" s="223">
        <v>49722.48</v>
      </c>
      <c r="H2" s="104">
        <v>25326.86</v>
      </c>
      <c r="I2" s="224" t="s">
        <v>720</v>
      </c>
      <c r="J2" s="207"/>
      <c r="K2" s="19"/>
      <c r="L2" s="19"/>
      <c r="M2" s="19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4" ht="66.75" customHeight="1">
      <c r="A3" s="318"/>
      <c r="B3" s="8" t="s">
        <v>139</v>
      </c>
      <c r="C3" s="9" t="s">
        <v>721</v>
      </c>
      <c r="D3" s="9" t="s">
        <v>722</v>
      </c>
      <c r="E3" s="9" t="s">
        <v>140</v>
      </c>
      <c r="F3" s="207">
        <v>2678000</v>
      </c>
      <c r="G3" s="223">
        <v>206000</v>
      </c>
      <c r="H3" s="225" t="s">
        <v>723</v>
      </c>
      <c r="I3" s="224" t="s">
        <v>724</v>
      </c>
      <c r="J3" s="207"/>
      <c r="K3" s="19"/>
      <c r="L3" s="19"/>
      <c r="M3" s="19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</row>
    <row r="4" spans="1:24" ht="66.75" customHeight="1">
      <c r="A4" s="316" t="s">
        <v>725</v>
      </c>
      <c r="B4" s="8" t="s">
        <v>27</v>
      </c>
      <c r="C4" s="9" t="s">
        <v>29</v>
      </c>
      <c r="D4" s="9" t="s">
        <v>726</v>
      </c>
      <c r="E4" s="9" t="s">
        <v>28</v>
      </c>
      <c r="F4" s="207">
        <v>471106.2</v>
      </c>
      <c r="G4" s="223">
        <v>39258.85</v>
      </c>
      <c r="H4" s="104">
        <v>38904.629999999997</v>
      </c>
      <c r="I4" s="224" t="s">
        <v>727</v>
      </c>
      <c r="J4" s="207">
        <v>39258.85</v>
      </c>
      <c r="K4" s="19">
        <v>471106.2</v>
      </c>
      <c r="L4" s="207">
        <f t="shared" ref="L4:L12" si="0">SUM(K4+K4*0.1)</f>
        <v>518216.82</v>
      </c>
      <c r="M4" s="207">
        <f t="shared" ref="M4:M12" si="1">SUM(L4+L4*0.25)</f>
        <v>647771.02500000002</v>
      </c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</row>
    <row r="5" spans="1:24" ht="66.75" customHeight="1">
      <c r="A5" s="319"/>
      <c r="B5" s="8" t="s">
        <v>97</v>
      </c>
      <c r="C5" s="9" t="s">
        <v>728</v>
      </c>
      <c r="D5" s="9" t="s">
        <v>729</v>
      </c>
      <c r="E5" s="9" t="s">
        <v>98</v>
      </c>
      <c r="F5" s="207">
        <v>49443.45</v>
      </c>
      <c r="G5" s="223">
        <v>4120.29</v>
      </c>
      <c r="H5" s="104">
        <v>3711.11</v>
      </c>
      <c r="I5" s="224" t="s">
        <v>730</v>
      </c>
      <c r="J5" s="207">
        <v>4272.33</v>
      </c>
      <c r="K5" s="19">
        <v>51267.96</v>
      </c>
      <c r="L5" s="207">
        <f t="shared" si="0"/>
        <v>56394.756000000001</v>
      </c>
      <c r="M5" s="207">
        <f t="shared" si="1"/>
        <v>70493.445000000007</v>
      </c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ht="66.75" customHeight="1">
      <c r="A6" s="319"/>
      <c r="B6" s="8" t="s">
        <v>102</v>
      </c>
      <c r="C6" s="9" t="s">
        <v>731</v>
      </c>
      <c r="D6" s="9" t="s">
        <v>732</v>
      </c>
      <c r="E6" s="9" t="s">
        <v>103</v>
      </c>
      <c r="F6" s="207">
        <v>84913.97</v>
      </c>
      <c r="G6" s="223">
        <v>7076.16</v>
      </c>
      <c r="H6" s="225">
        <v>6486.48</v>
      </c>
      <c r="I6" s="224" t="s">
        <v>733</v>
      </c>
      <c r="J6" s="207">
        <v>7342.22</v>
      </c>
      <c r="K6" s="19">
        <v>88106.68</v>
      </c>
      <c r="L6" s="207">
        <f t="shared" si="0"/>
        <v>96917.347999999998</v>
      </c>
      <c r="M6" s="207">
        <f t="shared" si="1"/>
        <v>121146.685</v>
      </c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</row>
    <row r="7" spans="1:24" ht="66.75" customHeight="1">
      <c r="A7" s="319"/>
      <c r="B7" s="8" t="s">
        <v>153</v>
      </c>
      <c r="C7" s="9" t="s">
        <v>734</v>
      </c>
      <c r="D7" s="9" t="s">
        <v>735</v>
      </c>
      <c r="E7" s="9" t="s">
        <v>154</v>
      </c>
      <c r="F7" s="207">
        <v>822828.6</v>
      </c>
      <c r="G7" s="9" t="s">
        <v>736</v>
      </c>
      <c r="H7" s="104">
        <v>71116.95</v>
      </c>
      <c r="I7" s="224" t="s">
        <v>737</v>
      </c>
      <c r="J7" s="207" t="s">
        <v>738</v>
      </c>
      <c r="K7" s="19">
        <v>1026503.79</v>
      </c>
      <c r="L7" s="207">
        <f t="shared" si="0"/>
        <v>1129154.169</v>
      </c>
      <c r="M7" s="207">
        <f t="shared" si="1"/>
        <v>1411442.7112499999</v>
      </c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24" ht="66.75" customHeight="1">
      <c r="A8" s="319"/>
      <c r="B8" s="28" t="s">
        <v>157</v>
      </c>
      <c r="C8" s="36" t="s">
        <v>159</v>
      </c>
      <c r="D8" s="36" t="s">
        <v>739</v>
      </c>
      <c r="E8" s="36" t="s">
        <v>158</v>
      </c>
      <c r="F8" s="207">
        <v>807621.24</v>
      </c>
      <c r="G8" s="223">
        <v>67301.77</v>
      </c>
      <c r="H8" s="223">
        <v>67301.77</v>
      </c>
      <c r="I8" s="224" t="s">
        <v>26</v>
      </c>
      <c r="J8" s="207"/>
      <c r="K8" s="19"/>
      <c r="L8" s="207">
        <f t="shared" si="0"/>
        <v>0</v>
      </c>
      <c r="M8" s="207">
        <f t="shared" si="1"/>
        <v>0</v>
      </c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</row>
    <row r="9" spans="1:24" ht="66.75" customHeight="1">
      <c r="A9" s="319"/>
      <c r="B9" s="8" t="s">
        <v>157</v>
      </c>
      <c r="C9" s="9" t="s">
        <v>159</v>
      </c>
      <c r="D9" s="10">
        <v>45383</v>
      </c>
      <c r="E9" s="9" t="s">
        <v>161</v>
      </c>
      <c r="F9" s="207"/>
      <c r="G9" s="223"/>
      <c r="H9" s="223"/>
      <c r="I9" s="224"/>
      <c r="J9" s="207">
        <v>48423.12</v>
      </c>
      <c r="K9" s="19">
        <v>581077.4</v>
      </c>
      <c r="L9" s="207">
        <f t="shared" si="0"/>
        <v>639185.14</v>
      </c>
      <c r="M9" s="207">
        <f t="shared" si="1"/>
        <v>798981.42500000005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ht="66.75" customHeight="1">
      <c r="A10" s="319"/>
      <c r="B10" s="8" t="s">
        <v>173</v>
      </c>
      <c r="C10" s="9" t="s">
        <v>175</v>
      </c>
      <c r="D10" s="9" t="s">
        <v>176</v>
      </c>
      <c r="E10" s="9" t="s">
        <v>174</v>
      </c>
      <c r="F10" s="207">
        <v>2870000</v>
      </c>
      <c r="G10" s="223" t="s">
        <v>26</v>
      </c>
      <c r="H10" s="104">
        <v>0</v>
      </c>
      <c r="I10" s="224" t="s">
        <v>740</v>
      </c>
      <c r="J10" s="207" t="s">
        <v>741</v>
      </c>
      <c r="K10" s="19">
        <v>2870000</v>
      </c>
      <c r="L10" s="207">
        <f t="shared" si="0"/>
        <v>3157000</v>
      </c>
      <c r="M10" s="207">
        <f t="shared" si="1"/>
        <v>3946250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</row>
    <row r="11" spans="1:24" ht="66.75" customHeight="1">
      <c r="A11" s="319"/>
      <c r="B11" s="8" t="s">
        <v>211</v>
      </c>
      <c r="C11" s="9" t="s">
        <v>742</v>
      </c>
      <c r="D11" s="9" t="s">
        <v>743</v>
      </c>
      <c r="E11" s="9" t="s">
        <v>212</v>
      </c>
      <c r="F11" s="207">
        <v>1176000</v>
      </c>
      <c r="G11" s="223" t="s">
        <v>26</v>
      </c>
      <c r="H11" s="104">
        <v>0</v>
      </c>
      <c r="I11" s="224" t="s">
        <v>740</v>
      </c>
      <c r="J11" s="207" t="s">
        <v>744</v>
      </c>
      <c r="K11" s="19">
        <v>1176000</v>
      </c>
      <c r="L11" s="207">
        <f t="shared" si="0"/>
        <v>1293600</v>
      </c>
      <c r="M11" s="207">
        <f t="shared" si="1"/>
        <v>1617000</v>
      </c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</row>
    <row r="12" spans="1:24" ht="66.75" customHeight="1">
      <c r="A12" s="318"/>
      <c r="B12" s="8" t="s">
        <v>231</v>
      </c>
      <c r="C12" s="9" t="s">
        <v>233</v>
      </c>
      <c r="D12" s="9" t="s">
        <v>745</v>
      </c>
      <c r="E12" s="9" t="s">
        <v>232</v>
      </c>
      <c r="F12" s="207">
        <v>1620481.53</v>
      </c>
      <c r="G12" s="223">
        <v>135040.13</v>
      </c>
      <c r="H12" s="104">
        <v>93385.76</v>
      </c>
      <c r="I12" s="224" t="s">
        <v>746</v>
      </c>
      <c r="J12" s="207" t="s">
        <v>747</v>
      </c>
      <c r="K12" s="19">
        <v>2018217.12</v>
      </c>
      <c r="L12" s="207">
        <f t="shared" si="0"/>
        <v>2220038.8319999999</v>
      </c>
      <c r="M12" s="207">
        <f t="shared" si="1"/>
        <v>2775048.54</v>
      </c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</row>
    <row r="13" spans="1:24" ht="66.75" customHeight="1">
      <c r="A13" s="316" t="s">
        <v>748</v>
      </c>
      <c r="B13" s="8" t="s">
        <v>122</v>
      </c>
      <c r="C13" s="9" t="s">
        <v>749</v>
      </c>
      <c r="D13" s="9" t="s">
        <v>125</v>
      </c>
      <c r="E13" s="9" t="s">
        <v>123</v>
      </c>
      <c r="F13" s="207">
        <v>3369526.53</v>
      </c>
      <c r="G13" s="223" t="s">
        <v>299</v>
      </c>
      <c r="H13" s="225">
        <v>133714.9</v>
      </c>
      <c r="I13" s="224" t="s">
        <v>750</v>
      </c>
      <c r="J13" s="207">
        <v>147103.57</v>
      </c>
      <c r="K13" s="19">
        <v>1765242.84</v>
      </c>
      <c r="L13" s="207" t="s">
        <v>751</v>
      </c>
      <c r="M13" s="207" t="s">
        <v>26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</row>
    <row r="14" spans="1:24" ht="66.75" customHeight="1">
      <c r="A14" s="319"/>
      <c r="B14" s="8" t="s">
        <v>178</v>
      </c>
      <c r="C14" s="9" t="s">
        <v>180</v>
      </c>
      <c r="D14" s="9" t="s">
        <v>752</v>
      </c>
      <c r="E14" s="9" t="s">
        <v>179</v>
      </c>
      <c r="F14" s="207">
        <v>107230.8</v>
      </c>
      <c r="G14" s="223" t="s">
        <v>26</v>
      </c>
      <c r="H14" s="104">
        <v>0</v>
      </c>
      <c r="I14" s="224" t="s">
        <v>753</v>
      </c>
      <c r="J14" s="207" t="s">
        <v>754</v>
      </c>
      <c r="K14" s="19">
        <v>107230.8</v>
      </c>
      <c r="L14" s="207">
        <f t="shared" ref="L14:L15" si="2">SUM(K14+K14*0.1)</f>
        <v>117953.88</v>
      </c>
      <c r="M14" s="207">
        <f t="shared" ref="M14:M15" si="3">SUM(L14+L14*0.25)</f>
        <v>147442.35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</row>
    <row r="15" spans="1:24" ht="66.75" customHeight="1">
      <c r="A15" s="320"/>
      <c r="B15" s="8" t="s">
        <v>200</v>
      </c>
      <c r="C15" s="9" t="s">
        <v>202</v>
      </c>
      <c r="D15" s="9" t="s">
        <v>203</v>
      </c>
      <c r="E15" s="9" t="s">
        <v>201</v>
      </c>
      <c r="F15" s="207">
        <v>1402567.2</v>
      </c>
      <c r="G15" s="223">
        <v>116880.6</v>
      </c>
      <c r="H15" s="104">
        <v>38960.199999999997</v>
      </c>
      <c r="I15" s="224" t="s">
        <v>755</v>
      </c>
      <c r="J15" s="207">
        <v>116880.6</v>
      </c>
      <c r="K15" s="19">
        <v>1402567.2</v>
      </c>
      <c r="L15" s="207">
        <f t="shared" si="2"/>
        <v>1542823.92</v>
      </c>
      <c r="M15" s="207">
        <f t="shared" si="3"/>
        <v>1928529.9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</row>
    <row r="16" spans="1:24" ht="66.75" customHeight="1">
      <c r="A16" s="317"/>
      <c r="B16" s="8" t="s">
        <v>221</v>
      </c>
      <c r="C16" s="9" t="s">
        <v>223</v>
      </c>
      <c r="D16" s="9" t="s">
        <v>224</v>
      </c>
      <c r="E16" s="9" t="s">
        <v>222</v>
      </c>
      <c r="F16" s="207">
        <v>106000</v>
      </c>
      <c r="G16" s="223">
        <v>4055</v>
      </c>
      <c r="H16" s="104">
        <v>4778.33</v>
      </c>
      <c r="I16" s="224" t="s">
        <v>756</v>
      </c>
      <c r="J16" s="207" t="s">
        <v>754</v>
      </c>
      <c r="K16" s="207">
        <v>106000</v>
      </c>
      <c r="L16" s="207" t="s">
        <v>751</v>
      </c>
      <c r="M16" s="207" t="s">
        <v>26</v>
      </c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</row>
    <row r="17" spans="1:24" ht="66.75" customHeight="1">
      <c r="A17" s="316" t="s">
        <v>757</v>
      </c>
      <c r="B17" s="8" t="s">
        <v>33</v>
      </c>
      <c r="C17" s="9" t="s">
        <v>35</v>
      </c>
      <c r="D17" s="9" t="s">
        <v>758</v>
      </c>
      <c r="E17" s="9" t="s">
        <v>34</v>
      </c>
      <c r="F17" s="207">
        <v>658590.64</v>
      </c>
      <c r="G17" s="223">
        <v>3000</v>
      </c>
      <c r="H17" s="104">
        <v>2641.77</v>
      </c>
      <c r="I17" s="224" t="s">
        <v>759</v>
      </c>
      <c r="J17" s="207"/>
      <c r="K17" s="19"/>
      <c r="L17" s="207">
        <f t="shared" ref="L17:L40" si="4">SUM(K17+10%)</f>
        <v>0.1</v>
      </c>
      <c r="M17" s="207">
        <f t="shared" ref="M17:M40" si="5">SUM(L17+L17*0.25)</f>
        <v>0.125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ht="66.75" customHeight="1">
      <c r="A18" s="321"/>
      <c r="B18" s="8" t="s">
        <v>51</v>
      </c>
      <c r="C18" s="9" t="s">
        <v>41</v>
      </c>
      <c r="D18" s="9" t="s">
        <v>760</v>
      </c>
      <c r="E18" s="9" t="s">
        <v>40</v>
      </c>
      <c r="F18" s="207">
        <v>154992.24</v>
      </c>
      <c r="G18" s="223">
        <v>12916.02</v>
      </c>
      <c r="H18" s="223">
        <v>12916.02</v>
      </c>
      <c r="I18" s="227" t="s">
        <v>26</v>
      </c>
      <c r="J18" s="207"/>
      <c r="K18" s="19"/>
      <c r="L18" s="207">
        <f t="shared" si="4"/>
        <v>0.1</v>
      </c>
      <c r="M18" s="207">
        <f t="shared" si="5"/>
        <v>0.125</v>
      </c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</row>
    <row r="19" spans="1:24" ht="66.75" customHeight="1">
      <c r="A19" s="322"/>
      <c r="B19" s="8" t="s">
        <v>44</v>
      </c>
      <c r="C19" s="9" t="s">
        <v>46</v>
      </c>
      <c r="D19" s="9" t="s">
        <v>761</v>
      </c>
      <c r="E19" s="9" t="s">
        <v>45</v>
      </c>
      <c r="F19" s="207">
        <v>39691.56</v>
      </c>
      <c r="G19" s="223">
        <v>3307.63</v>
      </c>
      <c r="H19" s="104">
        <f>SUM(F19/12)</f>
        <v>3307.6299999999997</v>
      </c>
      <c r="I19" s="227" t="s">
        <v>26</v>
      </c>
      <c r="J19" s="207"/>
      <c r="K19" s="19"/>
      <c r="L19" s="207">
        <f t="shared" si="4"/>
        <v>0.1</v>
      </c>
      <c r="M19" s="207">
        <f t="shared" si="5"/>
        <v>0.125</v>
      </c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</row>
    <row r="20" spans="1:24" ht="66.75" customHeight="1">
      <c r="A20" s="321"/>
      <c r="B20" s="8" t="s">
        <v>48</v>
      </c>
      <c r="C20" s="9" t="s">
        <v>50</v>
      </c>
      <c r="D20" s="9" t="s">
        <v>762</v>
      </c>
      <c r="E20" s="9" t="s">
        <v>49</v>
      </c>
      <c r="F20" s="207">
        <v>146004</v>
      </c>
      <c r="G20" s="223">
        <v>6083.5</v>
      </c>
      <c r="H20" s="104">
        <v>3597.64</v>
      </c>
      <c r="I20" s="224" t="s">
        <v>763</v>
      </c>
      <c r="J20" s="207"/>
      <c r="K20" s="19"/>
      <c r="L20" s="207">
        <f t="shared" si="4"/>
        <v>0.1</v>
      </c>
      <c r="M20" s="207">
        <f t="shared" si="5"/>
        <v>0.125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</row>
    <row r="21" spans="1:24" ht="66.75" customHeight="1">
      <c r="A21" s="322"/>
      <c r="B21" s="8" t="s">
        <v>51</v>
      </c>
      <c r="C21" s="9" t="s">
        <v>764</v>
      </c>
      <c r="D21" s="9" t="s">
        <v>765</v>
      </c>
      <c r="E21" s="9" t="s">
        <v>52</v>
      </c>
      <c r="F21" s="207">
        <v>253792.92</v>
      </c>
      <c r="G21" s="223">
        <v>21149.41</v>
      </c>
      <c r="H21" s="104">
        <v>16038.3</v>
      </c>
      <c r="I21" s="224" t="s">
        <v>766</v>
      </c>
      <c r="J21" s="207"/>
      <c r="K21" s="19"/>
      <c r="L21" s="207">
        <f t="shared" si="4"/>
        <v>0.1</v>
      </c>
      <c r="M21" s="207">
        <f t="shared" si="5"/>
        <v>0.125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</row>
    <row r="22" spans="1:24" ht="66.75" customHeight="1">
      <c r="A22" s="321"/>
      <c r="B22" s="8" t="s">
        <v>54</v>
      </c>
      <c r="C22" s="9" t="s">
        <v>767</v>
      </c>
      <c r="D22" s="9" t="s">
        <v>768</v>
      </c>
      <c r="E22" s="9" t="s">
        <v>55</v>
      </c>
      <c r="F22" s="207">
        <v>32054.16</v>
      </c>
      <c r="G22" s="223">
        <v>2671.18</v>
      </c>
      <c r="H22" s="104">
        <v>2099.84</v>
      </c>
      <c r="I22" s="224" t="s">
        <v>769</v>
      </c>
      <c r="J22" s="207"/>
      <c r="K22" s="19"/>
      <c r="L22" s="207">
        <f t="shared" si="4"/>
        <v>0.1</v>
      </c>
      <c r="M22" s="207">
        <f t="shared" si="5"/>
        <v>0.125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</row>
    <row r="23" spans="1:24" ht="66.75" customHeight="1">
      <c r="A23" s="322"/>
      <c r="B23" s="8" t="s">
        <v>454</v>
      </c>
      <c r="C23" s="9" t="s">
        <v>67</v>
      </c>
      <c r="D23" s="9" t="s">
        <v>770</v>
      </c>
      <c r="E23" s="9" t="s">
        <v>66</v>
      </c>
      <c r="F23" s="207">
        <v>85320</v>
      </c>
      <c r="G23" s="223">
        <v>2370</v>
      </c>
      <c r="H23" s="104">
        <v>2369.88</v>
      </c>
      <c r="I23" s="227" t="s">
        <v>26</v>
      </c>
      <c r="J23" s="207"/>
      <c r="K23" s="19"/>
      <c r="L23" s="207">
        <f t="shared" si="4"/>
        <v>0.1</v>
      </c>
      <c r="M23" s="207">
        <f t="shared" si="5"/>
        <v>0.125</v>
      </c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</row>
    <row r="24" spans="1:24" ht="66.75" customHeight="1">
      <c r="A24" s="321"/>
      <c r="B24" s="8" t="s">
        <v>466</v>
      </c>
      <c r="C24" s="9" t="s">
        <v>771</v>
      </c>
      <c r="D24" s="9" t="s">
        <v>772</v>
      </c>
      <c r="E24" s="9" t="s">
        <v>70</v>
      </c>
      <c r="F24" s="207">
        <v>121716</v>
      </c>
      <c r="G24" s="223">
        <v>3381</v>
      </c>
      <c r="H24" s="223">
        <v>3381</v>
      </c>
      <c r="I24" s="227" t="s">
        <v>26</v>
      </c>
      <c r="J24" s="207"/>
      <c r="K24" s="19"/>
      <c r="L24" s="207">
        <f t="shared" si="4"/>
        <v>0.1</v>
      </c>
      <c r="M24" s="207">
        <f t="shared" si="5"/>
        <v>0.125</v>
      </c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</row>
    <row r="25" spans="1:24" ht="66.75" customHeight="1">
      <c r="A25" s="322"/>
      <c r="B25" s="8" t="s">
        <v>75</v>
      </c>
      <c r="C25" s="9" t="s">
        <v>773</v>
      </c>
      <c r="D25" s="9" t="s">
        <v>774</v>
      </c>
      <c r="E25" s="9" t="s">
        <v>76</v>
      </c>
      <c r="F25" s="207">
        <v>107557.2</v>
      </c>
      <c r="G25" s="223">
        <v>8963.1</v>
      </c>
      <c r="H25" s="225">
        <v>3000</v>
      </c>
      <c r="I25" s="224" t="s">
        <v>775</v>
      </c>
      <c r="J25" s="207"/>
      <c r="K25" s="19"/>
      <c r="L25" s="207">
        <f t="shared" si="4"/>
        <v>0.1</v>
      </c>
      <c r="M25" s="207">
        <f t="shared" si="5"/>
        <v>0.125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ht="66.75" customHeight="1">
      <c r="A26" s="321"/>
      <c r="B26" s="8" t="s">
        <v>91</v>
      </c>
      <c r="C26" s="9" t="s">
        <v>776</v>
      </c>
      <c r="D26" s="9" t="s">
        <v>777</v>
      </c>
      <c r="E26" s="9" t="s">
        <v>92</v>
      </c>
      <c r="F26" s="207">
        <v>327121.25</v>
      </c>
      <c r="G26" s="223">
        <v>27260.1</v>
      </c>
      <c r="H26" s="104">
        <v>23687.27</v>
      </c>
      <c r="I26" s="224" t="s">
        <v>778</v>
      </c>
      <c r="J26" s="207"/>
      <c r="K26" s="19"/>
      <c r="L26" s="207">
        <f t="shared" si="4"/>
        <v>0.1</v>
      </c>
      <c r="M26" s="207">
        <f t="shared" si="5"/>
        <v>0.125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</row>
    <row r="27" spans="1:24" ht="66.75" customHeight="1">
      <c r="A27" s="322"/>
      <c r="B27" s="8" t="s">
        <v>105</v>
      </c>
      <c r="C27" s="9" t="s">
        <v>107</v>
      </c>
      <c r="D27" s="9" t="s">
        <v>108</v>
      </c>
      <c r="E27" s="9" t="s">
        <v>106</v>
      </c>
      <c r="F27" s="207">
        <v>12774</v>
      </c>
      <c r="G27" s="223">
        <v>1064.5</v>
      </c>
      <c r="H27" s="223">
        <v>1064.5</v>
      </c>
      <c r="I27" s="224" t="s">
        <v>779</v>
      </c>
      <c r="J27" s="207"/>
      <c r="K27" s="19"/>
      <c r="L27" s="207">
        <f t="shared" si="4"/>
        <v>0.1</v>
      </c>
      <c r="M27" s="207">
        <f t="shared" si="5"/>
        <v>0.125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</row>
    <row r="28" spans="1:24" ht="66.75" customHeight="1">
      <c r="A28" s="321"/>
      <c r="B28" s="8" t="s">
        <v>128</v>
      </c>
      <c r="C28" s="9" t="s">
        <v>780</v>
      </c>
      <c r="D28" s="9" t="s">
        <v>781</v>
      </c>
      <c r="E28" s="9" t="s">
        <v>129</v>
      </c>
      <c r="F28" s="207">
        <v>903624.43</v>
      </c>
      <c r="G28" s="104">
        <v>75302.039999999994</v>
      </c>
      <c r="H28" s="104">
        <f>SUM(F28/12)</f>
        <v>75302.035833333342</v>
      </c>
      <c r="I28" s="224" t="s">
        <v>782</v>
      </c>
      <c r="J28" s="207"/>
      <c r="K28" s="19"/>
      <c r="L28" s="207">
        <f t="shared" si="4"/>
        <v>0.1</v>
      </c>
      <c r="M28" s="207">
        <f t="shared" si="5"/>
        <v>0.125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</row>
    <row r="29" spans="1:24" ht="66.75" customHeight="1">
      <c r="A29" s="322"/>
      <c r="B29" s="8" t="s">
        <v>147</v>
      </c>
      <c r="C29" s="9" t="s">
        <v>783</v>
      </c>
      <c r="D29" s="9" t="s">
        <v>784</v>
      </c>
      <c r="E29" s="9" t="s">
        <v>148</v>
      </c>
      <c r="F29" s="207">
        <v>44350</v>
      </c>
      <c r="G29" s="223">
        <v>3412.5</v>
      </c>
      <c r="H29" s="225">
        <v>0</v>
      </c>
      <c r="I29" s="224" t="s">
        <v>740</v>
      </c>
      <c r="J29" s="207"/>
      <c r="K29" s="19"/>
      <c r="L29" s="207">
        <f t="shared" si="4"/>
        <v>0.1</v>
      </c>
      <c r="M29" s="207">
        <f t="shared" si="5"/>
        <v>0.125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</row>
    <row r="30" spans="1:24" ht="66.75" customHeight="1">
      <c r="A30" s="321"/>
      <c r="B30" s="8" t="s">
        <v>168</v>
      </c>
      <c r="C30" s="9" t="s">
        <v>785</v>
      </c>
      <c r="D30" s="9" t="s">
        <v>786</v>
      </c>
      <c r="E30" s="9" t="s">
        <v>169</v>
      </c>
      <c r="F30" s="207">
        <v>379980</v>
      </c>
      <c r="G30" s="223">
        <v>21449.41</v>
      </c>
      <c r="H30" s="104">
        <v>21449.41</v>
      </c>
      <c r="I30" s="227" t="s">
        <v>26</v>
      </c>
      <c r="J30" s="207"/>
      <c r="K30" s="19"/>
      <c r="L30" s="207">
        <f t="shared" si="4"/>
        <v>0.1</v>
      </c>
      <c r="M30" s="207">
        <f t="shared" si="5"/>
        <v>0.125</v>
      </c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</row>
    <row r="31" spans="1:24" ht="66.75" customHeight="1">
      <c r="A31" s="322"/>
      <c r="B31" s="8" t="s">
        <v>182</v>
      </c>
      <c r="C31" s="9" t="s">
        <v>787</v>
      </c>
      <c r="D31" s="9" t="s">
        <v>788</v>
      </c>
      <c r="E31" s="9" t="s">
        <v>183</v>
      </c>
      <c r="F31" s="207">
        <v>17400</v>
      </c>
      <c r="G31" s="223" t="s">
        <v>26</v>
      </c>
      <c r="H31" s="104" t="s">
        <v>26</v>
      </c>
      <c r="I31" s="224" t="s">
        <v>789</v>
      </c>
      <c r="J31" s="207"/>
      <c r="K31" s="19"/>
      <c r="L31" s="207">
        <f t="shared" si="4"/>
        <v>0.1</v>
      </c>
      <c r="M31" s="207">
        <f t="shared" si="5"/>
        <v>0.125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</row>
    <row r="32" spans="1:24" ht="66.75" customHeight="1">
      <c r="A32" s="321"/>
      <c r="B32" s="8" t="s">
        <v>192</v>
      </c>
      <c r="C32" s="9" t="s">
        <v>790</v>
      </c>
      <c r="D32" s="9" t="s">
        <v>791</v>
      </c>
      <c r="E32" s="9" t="s">
        <v>193</v>
      </c>
      <c r="F32" s="207">
        <v>302146.8</v>
      </c>
      <c r="G32" s="223">
        <v>25178.799999999999</v>
      </c>
      <c r="H32" s="225">
        <v>17632.89</v>
      </c>
      <c r="I32" s="224" t="s">
        <v>792</v>
      </c>
      <c r="J32" s="207"/>
      <c r="K32" s="19"/>
      <c r="L32" s="207">
        <f t="shared" si="4"/>
        <v>0.1</v>
      </c>
      <c r="M32" s="207">
        <f t="shared" si="5"/>
        <v>0.125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</row>
    <row r="33" spans="1:24" ht="66.75" customHeight="1">
      <c r="A33" s="323"/>
      <c r="B33" s="8" t="s">
        <v>110</v>
      </c>
      <c r="C33" s="9" t="s">
        <v>112</v>
      </c>
      <c r="D33" s="10">
        <v>45444</v>
      </c>
      <c r="E33" s="9" t="s">
        <v>111</v>
      </c>
      <c r="F33" s="207"/>
      <c r="G33" s="223"/>
      <c r="H33" s="225"/>
      <c r="I33" s="224"/>
      <c r="J33" s="207"/>
      <c r="K33" s="19"/>
      <c r="L33" s="207">
        <f t="shared" si="4"/>
        <v>0.1</v>
      </c>
      <c r="M33" s="207">
        <f t="shared" si="5"/>
        <v>0.125</v>
      </c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</row>
    <row r="34" spans="1:24" ht="66.75" customHeight="1">
      <c r="A34" s="316" t="s">
        <v>793</v>
      </c>
      <c r="B34" s="8" t="s">
        <v>80</v>
      </c>
      <c r="C34" s="9" t="s">
        <v>82</v>
      </c>
      <c r="D34" s="9" t="s">
        <v>83</v>
      </c>
      <c r="E34" s="9" t="s">
        <v>81</v>
      </c>
      <c r="F34" s="207">
        <v>3379999.68</v>
      </c>
      <c r="G34" s="223">
        <v>93888.88</v>
      </c>
      <c r="H34" s="104">
        <v>42327.82</v>
      </c>
      <c r="I34" s="224" t="s">
        <v>794</v>
      </c>
      <c r="J34" s="207"/>
      <c r="K34" s="19"/>
      <c r="L34" s="207">
        <f t="shared" si="4"/>
        <v>0.1</v>
      </c>
      <c r="M34" s="207">
        <f t="shared" si="5"/>
        <v>0.125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</row>
    <row r="35" spans="1:24" ht="66.75" customHeight="1">
      <c r="A35" s="322"/>
      <c r="B35" s="8" t="s">
        <v>87</v>
      </c>
      <c r="C35" s="9" t="s">
        <v>89</v>
      </c>
      <c r="D35" s="9" t="s">
        <v>90</v>
      </c>
      <c r="E35" s="9" t="s">
        <v>88</v>
      </c>
      <c r="F35" s="207">
        <v>167616</v>
      </c>
      <c r="G35" s="223">
        <v>4656</v>
      </c>
      <c r="H35" s="104">
        <v>3724.8</v>
      </c>
      <c r="I35" s="224" t="s">
        <v>795</v>
      </c>
      <c r="J35" s="207"/>
      <c r="K35" s="19"/>
      <c r="L35" s="207">
        <f t="shared" si="4"/>
        <v>0.1</v>
      </c>
      <c r="M35" s="207">
        <f t="shared" si="5"/>
        <v>0.125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</row>
    <row r="36" spans="1:24" ht="66.75" customHeight="1">
      <c r="A36" s="321"/>
      <c r="B36" s="8" t="s">
        <v>143</v>
      </c>
      <c r="C36" s="9" t="s">
        <v>145</v>
      </c>
      <c r="D36" s="9" t="s">
        <v>796</v>
      </c>
      <c r="E36" s="9" t="s">
        <v>144</v>
      </c>
      <c r="F36" s="207">
        <v>388800</v>
      </c>
      <c r="G36" s="223">
        <v>10800</v>
      </c>
      <c r="H36" s="104">
        <v>6966</v>
      </c>
      <c r="I36" s="224" t="s">
        <v>797</v>
      </c>
      <c r="J36" s="207"/>
      <c r="K36" s="19"/>
      <c r="L36" s="207">
        <f t="shared" si="4"/>
        <v>0.1</v>
      </c>
      <c r="M36" s="207">
        <f t="shared" si="5"/>
        <v>0.125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</row>
    <row r="37" spans="1:24" ht="66.75" customHeight="1">
      <c r="A37" s="322"/>
      <c r="B37" s="8" t="s">
        <v>216</v>
      </c>
      <c r="C37" s="9" t="s">
        <v>218</v>
      </c>
      <c r="D37" s="9" t="s">
        <v>798</v>
      </c>
      <c r="E37" s="9" t="s">
        <v>217</v>
      </c>
      <c r="F37" s="207">
        <v>1026818.5</v>
      </c>
      <c r="G37" s="223">
        <v>20000</v>
      </c>
      <c r="H37" s="104">
        <v>12432.69</v>
      </c>
      <c r="I37" s="224" t="s">
        <v>799</v>
      </c>
      <c r="J37" s="207"/>
      <c r="K37" s="19"/>
      <c r="L37" s="207">
        <f t="shared" si="4"/>
        <v>0.1</v>
      </c>
      <c r="M37" s="207">
        <f t="shared" si="5"/>
        <v>0.125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</row>
    <row r="38" spans="1:24" ht="66.75" customHeight="1">
      <c r="A38" s="317"/>
      <c r="B38" s="8" t="s">
        <v>226</v>
      </c>
      <c r="C38" s="9" t="s">
        <v>800</v>
      </c>
      <c r="D38" s="9" t="s">
        <v>801</v>
      </c>
      <c r="E38" s="9" t="s">
        <v>227</v>
      </c>
      <c r="F38" s="207">
        <v>599999.9</v>
      </c>
      <c r="G38" s="223">
        <v>38927.1</v>
      </c>
      <c r="H38" s="104">
        <v>40412.339999999997</v>
      </c>
      <c r="I38" s="227" t="s">
        <v>802</v>
      </c>
      <c r="J38" s="207"/>
      <c r="K38" s="19"/>
      <c r="L38" s="207">
        <f t="shared" si="4"/>
        <v>0.1</v>
      </c>
      <c r="M38" s="207">
        <f t="shared" si="5"/>
        <v>0.125</v>
      </c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</row>
    <row r="39" spans="1:24" ht="66.75" customHeight="1">
      <c r="A39" s="316" t="s">
        <v>803</v>
      </c>
      <c r="B39" s="8" t="s">
        <v>21</v>
      </c>
      <c r="C39" s="9" t="s">
        <v>23</v>
      </c>
      <c r="D39" s="9" t="s">
        <v>804</v>
      </c>
      <c r="E39" s="9" t="s">
        <v>22</v>
      </c>
      <c r="F39" s="207"/>
      <c r="G39" s="223" t="s">
        <v>805</v>
      </c>
      <c r="H39" s="104">
        <v>24237.439999999999</v>
      </c>
      <c r="I39" s="224" t="s">
        <v>806</v>
      </c>
      <c r="J39" s="207"/>
      <c r="K39" s="19"/>
      <c r="L39" s="207">
        <f t="shared" si="4"/>
        <v>0.1</v>
      </c>
      <c r="M39" s="207">
        <f t="shared" si="5"/>
        <v>0.125</v>
      </c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</row>
    <row r="40" spans="1:24" ht="66.75" customHeight="1">
      <c r="A40" s="317"/>
      <c r="B40" s="8" t="s">
        <v>165</v>
      </c>
      <c r="C40" s="9" t="s">
        <v>807</v>
      </c>
      <c r="D40" s="9" t="s">
        <v>808</v>
      </c>
      <c r="E40" s="9" t="s">
        <v>166</v>
      </c>
      <c r="F40" s="207"/>
      <c r="G40" s="223" t="s">
        <v>809</v>
      </c>
      <c r="H40" s="104">
        <v>129373.62</v>
      </c>
      <c r="I40" s="224" t="s">
        <v>806</v>
      </c>
      <c r="J40" s="207"/>
      <c r="K40" s="19"/>
      <c r="L40" s="207">
        <f t="shared" si="4"/>
        <v>0.1</v>
      </c>
      <c r="M40" s="207">
        <f t="shared" si="5"/>
        <v>0.125</v>
      </c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</row>
    <row r="41" spans="1:24" ht="66.75" customHeight="1">
      <c r="A41" s="229"/>
      <c r="B41" s="230"/>
      <c r="C41" s="231"/>
      <c r="D41" s="231"/>
      <c r="E41" s="230"/>
      <c r="F41" s="232" t="s">
        <v>810</v>
      </c>
      <c r="G41" s="233">
        <f t="shared" ref="G41:H41" si="6">SUM(G2:G40)</f>
        <v>1015236.4500000002</v>
      </c>
      <c r="H41" s="233">
        <f t="shared" si="6"/>
        <v>931649.88583333336</v>
      </c>
      <c r="I41" s="6" t="s">
        <v>811</v>
      </c>
      <c r="J41" s="234" t="s">
        <v>812</v>
      </c>
      <c r="K41" s="235">
        <f>SUM(K4:K16)</f>
        <v>11663319.99</v>
      </c>
      <c r="L41" s="234" t="s">
        <v>813</v>
      </c>
      <c r="M41" s="235">
        <f>SUM(M4:M16)</f>
        <v>13464106.081250001</v>
      </c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</row>
    <row r="42" spans="1:24" ht="66.75" customHeight="1">
      <c r="A42" s="236"/>
      <c r="B42" s="152"/>
      <c r="C42" s="237"/>
      <c r="D42" s="237"/>
      <c r="E42" s="152"/>
      <c r="F42" s="238"/>
      <c r="G42" s="239"/>
      <c r="H42" s="155"/>
      <c r="I42" s="228"/>
      <c r="J42" s="240"/>
      <c r="K42" s="241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</row>
    <row r="43" spans="1:24" ht="66.75" customHeight="1">
      <c r="A43" s="64"/>
      <c r="B43" s="64"/>
      <c r="C43" s="64"/>
      <c r="D43" s="64"/>
      <c r="E43" s="65"/>
      <c r="F43" s="67"/>
      <c r="G43" s="242"/>
      <c r="H43" s="243"/>
      <c r="I43" s="217"/>
      <c r="J43" s="68"/>
      <c r="K43" s="22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</row>
    <row r="44" spans="1:24" ht="66.75" customHeight="1">
      <c r="A44" s="64"/>
      <c r="B44" s="64"/>
      <c r="C44" s="64"/>
      <c r="D44" s="64"/>
      <c r="E44" s="65"/>
      <c r="F44" s="67"/>
      <c r="G44" s="242"/>
      <c r="H44" s="243"/>
      <c r="I44" s="217"/>
      <c r="J44" s="68"/>
      <c r="K44" s="22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</row>
    <row r="45" spans="1:24" ht="66.75" customHeight="1">
      <c r="A45" s="64"/>
      <c r="B45" s="64"/>
      <c r="C45" s="64"/>
      <c r="D45" s="64"/>
      <c r="E45" s="65"/>
      <c r="F45" s="67"/>
      <c r="G45" s="242"/>
      <c r="H45" s="243"/>
      <c r="I45" s="217"/>
      <c r="J45" s="68"/>
      <c r="K45" s="22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</row>
    <row r="46" spans="1:24" ht="66.75" customHeight="1">
      <c r="A46" s="64"/>
      <c r="B46" s="64"/>
      <c r="C46" s="64"/>
      <c r="D46" s="64"/>
      <c r="E46" s="65"/>
      <c r="F46" s="67"/>
      <c r="G46" s="242"/>
      <c r="H46" s="243"/>
      <c r="I46" s="217"/>
      <c r="J46" s="68"/>
      <c r="K46" s="22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</row>
    <row r="47" spans="1:24" ht="66.75" customHeight="1">
      <c r="A47" s="64"/>
      <c r="B47" s="64"/>
      <c r="C47" s="64"/>
      <c r="D47" s="64"/>
      <c r="E47" s="65"/>
      <c r="F47" s="67"/>
      <c r="G47" s="242"/>
      <c r="H47" s="243"/>
      <c r="I47" s="217"/>
      <c r="J47" s="68"/>
      <c r="K47" s="22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</row>
    <row r="48" spans="1:24" ht="66.75" customHeight="1">
      <c r="A48" s="64"/>
      <c r="B48" s="64"/>
      <c r="C48" s="64"/>
      <c r="D48" s="64"/>
      <c r="E48" s="65"/>
      <c r="F48" s="67"/>
      <c r="G48" s="242"/>
      <c r="H48" s="243"/>
      <c r="I48" s="217"/>
      <c r="J48" s="68"/>
      <c r="K48" s="22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</row>
    <row r="49" spans="1:24" ht="66.75" customHeight="1">
      <c r="A49" s="64"/>
      <c r="B49" s="64"/>
      <c r="C49" s="64"/>
      <c r="D49" s="64"/>
      <c r="E49" s="65"/>
      <c r="F49" s="67"/>
      <c r="G49" s="242"/>
      <c r="H49" s="243"/>
      <c r="I49" s="217"/>
      <c r="J49" s="68"/>
      <c r="K49" s="22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</row>
    <row r="50" spans="1:24" ht="66.75" customHeight="1">
      <c r="A50" s="64"/>
      <c r="B50" s="64"/>
      <c r="C50" s="64"/>
      <c r="D50" s="64"/>
      <c r="E50" s="65"/>
      <c r="F50" s="67"/>
      <c r="G50" s="242"/>
      <c r="H50" s="243"/>
      <c r="I50" s="217"/>
      <c r="J50" s="68"/>
      <c r="K50" s="22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</row>
    <row r="51" spans="1:24" ht="66.75" customHeight="1">
      <c r="A51" s="64"/>
      <c r="B51" s="64"/>
      <c r="C51" s="64"/>
      <c r="D51" s="64"/>
      <c r="E51" s="65"/>
      <c r="F51" s="67"/>
      <c r="G51" s="242"/>
      <c r="H51" s="243"/>
      <c r="I51" s="217"/>
      <c r="J51" s="68"/>
      <c r="K51" s="22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</row>
    <row r="52" spans="1:24" ht="66.75" customHeight="1">
      <c r="A52" s="64"/>
      <c r="B52" s="64"/>
      <c r="C52" s="64"/>
      <c r="D52" s="64"/>
      <c r="E52" s="65"/>
      <c r="F52" s="67"/>
      <c r="G52" s="242"/>
      <c r="H52" s="243"/>
      <c r="I52" s="217"/>
      <c r="J52" s="68"/>
      <c r="K52" s="22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</row>
    <row r="53" spans="1:24" ht="66.75" customHeight="1">
      <c r="A53" s="64"/>
      <c r="B53" s="64"/>
      <c r="C53" s="64"/>
      <c r="D53" s="64"/>
      <c r="E53" s="65"/>
      <c r="F53" s="67"/>
      <c r="G53" s="242"/>
      <c r="H53" s="243"/>
      <c r="I53" s="217"/>
      <c r="J53" s="68"/>
      <c r="K53" s="22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</row>
    <row r="54" spans="1:24" ht="66.75" customHeight="1">
      <c r="A54" s="64"/>
      <c r="B54" s="64"/>
      <c r="C54" s="64"/>
      <c r="D54" s="64"/>
      <c r="E54" s="65"/>
      <c r="F54" s="67"/>
      <c r="G54" s="242"/>
      <c r="H54" s="243"/>
      <c r="I54" s="217"/>
      <c r="J54" s="68"/>
      <c r="K54" s="22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  <row r="55" spans="1:24" ht="66.75" customHeight="1">
      <c r="A55" s="64"/>
      <c r="B55" s="64"/>
      <c r="C55" s="64"/>
      <c r="D55" s="64"/>
      <c r="E55" s="65"/>
      <c r="F55" s="67"/>
      <c r="G55" s="242"/>
      <c r="H55" s="243"/>
      <c r="I55" s="217"/>
      <c r="J55" s="68"/>
      <c r="K55" s="22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</row>
    <row r="56" spans="1:24" ht="66.75" customHeight="1">
      <c r="A56" s="64"/>
      <c r="B56" s="64"/>
      <c r="C56" s="64"/>
      <c r="D56" s="64"/>
      <c r="E56" s="65"/>
      <c r="F56" s="67"/>
      <c r="G56" s="242"/>
      <c r="H56" s="243"/>
      <c r="I56" s="217"/>
      <c r="J56" s="68"/>
      <c r="K56" s="22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</row>
    <row r="57" spans="1:24" ht="66.75" customHeight="1">
      <c r="A57" s="64"/>
      <c r="B57" s="64"/>
      <c r="C57" s="64"/>
      <c r="D57" s="64"/>
      <c r="E57" s="65"/>
      <c r="F57" s="67"/>
      <c r="G57" s="242"/>
      <c r="H57" s="243"/>
      <c r="I57" s="217"/>
      <c r="J57" s="68"/>
      <c r="K57" s="22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</row>
    <row r="58" spans="1:24" ht="66.75" customHeight="1">
      <c r="A58" s="64"/>
      <c r="B58" s="64"/>
      <c r="C58" s="64"/>
      <c r="D58" s="64"/>
      <c r="E58" s="65"/>
      <c r="F58" s="67"/>
      <c r="G58" s="242"/>
      <c r="H58" s="243"/>
      <c r="I58" s="217"/>
      <c r="J58" s="68"/>
      <c r="K58" s="22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</row>
    <row r="59" spans="1:24" ht="66.75" customHeight="1">
      <c r="A59" s="64"/>
      <c r="B59" s="64"/>
      <c r="C59" s="64"/>
      <c r="D59" s="64"/>
      <c r="E59" s="65"/>
      <c r="F59" s="67"/>
      <c r="G59" s="242"/>
      <c r="H59" s="243"/>
      <c r="I59" s="217"/>
      <c r="J59" s="68"/>
      <c r="K59" s="22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</row>
    <row r="60" spans="1:24" ht="66.75" customHeight="1">
      <c r="A60" s="64"/>
      <c r="B60" s="64"/>
      <c r="C60" s="64"/>
      <c r="D60" s="64"/>
      <c r="E60" s="65"/>
      <c r="F60" s="67"/>
      <c r="G60" s="242"/>
      <c r="H60" s="243"/>
      <c r="I60" s="217"/>
      <c r="J60" s="68"/>
      <c r="K60" s="22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</row>
    <row r="61" spans="1:24" ht="66.75" customHeight="1">
      <c r="A61" s="64"/>
      <c r="B61" s="64"/>
      <c r="C61" s="64"/>
      <c r="D61" s="64"/>
      <c r="E61" s="65"/>
      <c r="F61" s="67"/>
      <c r="G61" s="242"/>
      <c r="H61" s="243"/>
      <c r="I61" s="217"/>
      <c r="J61" s="68"/>
      <c r="K61" s="22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</row>
    <row r="62" spans="1:24" ht="66.75" customHeight="1">
      <c r="A62" s="64"/>
      <c r="B62" s="64"/>
      <c r="C62" s="64"/>
      <c r="D62" s="64"/>
      <c r="E62" s="65"/>
      <c r="F62" s="67"/>
      <c r="G62" s="242"/>
      <c r="H62" s="243"/>
      <c r="I62" s="217"/>
      <c r="J62" s="68"/>
      <c r="K62" s="22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</row>
    <row r="63" spans="1:24" ht="66.75" customHeight="1">
      <c r="A63" s="64"/>
      <c r="B63" s="64"/>
      <c r="C63" s="64"/>
      <c r="D63" s="64"/>
      <c r="E63" s="65"/>
      <c r="F63" s="67"/>
      <c r="G63" s="242"/>
      <c r="H63" s="243"/>
      <c r="I63" s="217"/>
      <c r="J63" s="68"/>
      <c r="K63" s="22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</row>
    <row r="64" spans="1:24" ht="66.75" customHeight="1">
      <c r="A64" s="64"/>
      <c r="B64" s="64"/>
      <c r="C64" s="64"/>
      <c r="D64" s="64"/>
      <c r="E64" s="65"/>
      <c r="F64" s="67"/>
      <c r="G64" s="242"/>
      <c r="H64" s="243"/>
      <c r="I64" s="217"/>
      <c r="J64" s="68"/>
      <c r="K64" s="22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</row>
    <row r="65" spans="1:24" ht="66.75" customHeight="1">
      <c r="A65" s="64"/>
      <c r="B65" s="64"/>
      <c r="C65" s="64"/>
      <c r="D65" s="64"/>
      <c r="E65" s="65"/>
      <c r="F65" s="67"/>
      <c r="G65" s="242"/>
      <c r="H65" s="243"/>
      <c r="I65" s="217"/>
      <c r="J65" s="68"/>
      <c r="K65" s="22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</row>
    <row r="66" spans="1:24" ht="66.75" customHeight="1">
      <c r="A66" s="64"/>
      <c r="B66" s="64"/>
      <c r="C66" s="64"/>
      <c r="D66" s="64"/>
      <c r="E66" s="65"/>
      <c r="F66" s="67"/>
      <c r="G66" s="242"/>
      <c r="H66" s="243"/>
      <c r="I66" s="217"/>
      <c r="J66" s="68"/>
      <c r="K66" s="22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</row>
    <row r="67" spans="1:24" ht="66.75" customHeight="1">
      <c r="A67" s="64"/>
      <c r="B67" s="64"/>
      <c r="C67" s="64"/>
      <c r="D67" s="64"/>
      <c r="E67" s="65"/>
      <c r="F67" s="67"/>
      <c r="G67" s="242"/>
      <c r="H67" s="243"/>
      <c r="I67" s="217"/>
      <c r="J67" s="68"/>
      <c r="K67" s="22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</row>
    <row r="68" spans="1:24" ht="66.75" customHeight="1">
      <c r="A68" s="64"/>
      <c r="B68" s="64"/>
      <c r="C68" s="64"/>
      <c r="D68" s="64"/>
      <c r="E68" s="65"/>
      <c r="F68" s="67"/>
      <c r="G68" s="242"/>
      <c r="H68" s="243"/>
      <c r="I68" s="217"/>
      <c r="J68" s="68"/>
      <c r="K68" s="22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</row>
    <row r="69" spans="1:24" ht="66.75" customHeight="1">
      <c r="A69" s="64"/>
      <c r="B69" s="64"/>
      <c r="C69" s="64"/>
      <c r="D69" s="64"/>
      <c r="E69" s="65"/>
      <c r="F69" s="67"/>
      <c r="G69" s="242"/>
      <c r="H69" s="243"/>
      <c r="I69" s="217"/>
      <c r="J69" s="68"/>
      <c r="K69" s="22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</row>
    <row r="70" spans="1:24" ht="66.75" customHeight="1">
      <c r="A70" s="64"/>
      <c r="B70" s="64"/>
      <c r="C70" s="64"/>
      <c r="D70" s="64"/>
      <c r="E70" s="65"/>
      <c r="F70" s="67"/>
      <c r="G70" s="242"/>
      <c r="H70" s="243"/>
      <c r="I70" s="217"/>
      <c r="J70" s="68"/>
      <c r="K70" s="22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</row>
    <row r="71" spans="1:24" ht="66.75" customHeight="1">
      <c r="A71" s="64"/>
      <c r="B71" s="64"/>
      <c r="C71" s="64"/>
      <c r="D71" s="64"/>
      <c r="E71" s="65"/>
      <c r="F71" s="67"/>
      <c r="G71" s="242"/>
      <c r="H71" s="243"/>
      <c r="I71" s="217"/>
      <c r="J71" s="68"/>
      <c r="K71" s="22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</row>
    <row r="72" spans="1:24" ht="66.75" customHeight="1">
      <c r="A72" s="64"/>
      <c r="B72" s="64"/>
      <c r="C72" s="64"/>
      <c r="D72" s="64"/>
      <c r="E72" s="65"/>
      <c r="F72" s="67"/>
      <c r="G72" s="242"/>
      <c r="H72" s="243"/>
      <c r="I72" s="217"/>
      <c r="J72" s="68"/>
      <c r="K72" s="22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</row>
    <row r="73" spans="1:24" ht="66.75" customHeight="1">
      <c r="A73" s="64"/>
      <c r="B73" s="64"/>
      <c r="C73" s="64"/>
      <c r="D73" s="64"/>
      <c r="E73" s="65"/>
      <c r="F73" s="67"/>
      <c r="G73" s="242"/>
      <c r="H73" s="243"/>
      <c r="I73" s="217"/>
      <c r="J73" s="68"/>
      <c r="K73" s="22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</row>
    <row r="74" spans="1:24" ht="66.75" customHeight="1">
      <c r="A74" s="64"/>
      <c r="B74" s="64"/>
      <c r="C74" s="64"/>
      <c r="D74" s="64"/>
      <c r="E74" s="65"/>
      <c r="F74" s="67"/>
      <c r="G74" s="242"/>
      <c r="H74" s="243"/>
      <c r="I74" s="217"/>
      <c r="J74" s="68"/>
      <c r="K74" s="22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</row>
    <row r="75" spans="1:24" ht="66.75" customHeight="1">
      <c r="A75" s="64"/>
      <c r="B75" s="64"/>
      <c r="C75" s="64"/>
      <c r="D75" s="64"/>
      <c r="E75" s="65"/>
      <c r="F75" s="67"/>
      <c r="G75" s="242"/>
      <c r="H75" s="243"/>
      <c r="I75" s="217"/>
      <c r="J75" s="68"/>
      <c r="K75" s="22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</row>
    <row r="76" spans="1:24" ht="66.75" customHeight="1">
      <c r="A76" s="64"/>
      <c r="B76" s="64"/>
      <c r="C76" s="64"/>
      <c r="D76" s="64"/>
      <c r="E76" s="65"/>
      <c r="F76" s="67"/>
      <c r="G76" s="242"/>
      <c r="H76" s="243"/>
      <c r="I76" s="217"/>
      <c r="J76" s="68"/>
      <c r="K76" s="22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</row>
    <row r="77" spans="1:24" ht="66.75" customHeight="1">
      <c r="A77" s="64"/>
      <c r="B77" s="64"/>
      <c r="C77" s="64"/>
      <c r="D77" s="64"/>
      <c r="E77" s="65"/>
      <c r="F77" s="67"/>
      <c r="G77" s="242"/>
      <c r="H77" s="243"/>
      <c r="I77" s="217"/>
      <c r="J77" s="68"/>
      <c r="K77" s="220"/>
    </row>
    <row r="78" spans="1:24" ht="66.75" customHeight="1">
      <c r="A78" s="64"/>
      <c r="B78" s="64"/>
      <c r="C78" s="64"/>
      <c r="D78" s="64"/>
      <c r="E78" s="65"/>
      <c r="F78" s="67"/>
      <c r="G78" s="242"/>
      <c r="H78" s="243"/>
      <c r="I78" s="217"/>
      <c r="J78" s="68"/>
      <c r="K78" s="220"/>
    </row>
    <row r="79" spans="1:24" ht="66.75" customHeight="1">
      <c r="A79" s="64"/>
      <c r="B79" s="64"/>
      <c r="C79" s="64"/>
      <c r="D79" s="64"/>
      <c r="E79" s="65"/>
      <c r="F79" s="67"/>
      <c r="G79" s="242"/>
      <c r="H79" s="243"/>
      <c r="I79" s="217"/>
      <c r="J79" s="68"/>
      <c r="K79" s="220"/>
    </row>
    <row r="80" spans="1:24" ht="66.75" customHeight="1">
      <c r="A80" s="64"/>
      <c r="B80" s="64"/>
      <c r="C80" s="64"/>
      <c r="D80" s="64"/>
      <c r="E80" s="65"/>
      <c r="F80" s="67"/>
      <c r="G80" s="242"/>
      <c r="H80" s="243"/>
      <c r="I80" s="217"/>
      <c r="J80" s="68"/>
      <c r="K80" s="220"/>
    </row>
    <row r="81" spans="1:11" ht="66.75" customHeight="1">
      <c r="A81" s="64"/>
      <c r="B81" s="64"/>
      <c r="C81" s="64"/>
      <c r="D81" s="64"/>
      <c r="E81" s="65"/>
      <c r="F81" s="67"/>
      <c r="G81" s="242"/>
      <c r="H81" s="243"/>
      <c r="I81" s="217"/>
      <c r="J81" s="68"/>
      <c r="K81" s="220"/>
    </row>
    <row r="82" spans="1:11" ht="66.75" customHeight="1">
      <c r="A82" s="64"/>
      <c r="B82" s="64"/>
      <c r="C82" s="64"/>
      <c r="D82" s="64"/>
      <c r="E82" s="65"/>
      <c r="F82" s="67"/>
      <c r="G82" s="242"/>
      <c r="H82" s="243"/>
      <c r="I82" s="217"/>
      <c r="J82" s="68"/>
      <c r="K82" s="220"/>
    </row>
    <row r="83" spans="1:11" ht="66.75" customHeight="1">
      <c r="A83" s="64"/>
      <c r="B83" s="64"/>
      <c r="C83" s="64"/>
      <c r="D83" s="64"/>
      <c r="E83" s="65"/>
      <c r="F83" s="67"/>
      <c r="G83" s="242"/>
      <c r="H83" s="243"/>
      <c r="I83" s="217"/>
      <c r="J83" s="68"/>
      <c r="K83" s="220"/>
    </row>
    <row r="84" spans="1:11" ht="66.75" customHeight="1">
      <c r="A84" s="64"/>
      <c r="B84" s="64"/>
      <c r="C84" s="64"/>
      <c r="D84" s="64"/>
      <c r="E84" s="65"/>
      <c r="F84" s="67"/>
      <c r="G84" s="242"/>
      <c r="H84" s="243"/>
      <c r="I84" s="217"/>
      <c r="J84" s="68"/>
      <c r="K84" s="220"/>
    </row>
    <row r="85" spans="1:11" ht="66.75" customHeight="1">
      <c r="A85" s="64"/>
      <c r="B85" s="64"/>
      <c r="C85" s="64"/>
      <c r="D85" s="64"/>
      <c r="E85" s="65"/>
      <c r="F85" s="67"/>
      <c r="G85" s="242"/>
      <c r="H85" s="243"/>
      <c r="I85" s="217"/>
      <c r="J85" s="68"/>
      <c r="K85" s="220"/>
    </row>
    <row r="86" spans="1:11" ht="66.75" customHeight="1">
      <c r="A86" s="64"/>
      <c r="B86" s="64"/>
      <c r="C86" s="64"/>
      <c r="D86" s="64"/>
      <c r="E86" s="65"/>
      <c r="F86" s="67"/>
      <c r="G86" s="242"/>
      <c r="H86" s="243"/>
      <c r="I86" s="217"/>
      <c r="J86" s="68"/>
      <c r="K86" s="220"/>
    </row>
    <row r="87" spans="1:11" ht="66.75" customHeight="1">
      <c r="A87" s="64"/>
      <c r="B87" s="64"/>
      <c r="C87" s="64"/>
      <c r="D87" s="64"/>
      <c r="E87" s="65"/>
      <c r="F87" s="67"/>
      <c r="G87" s="242"/>
      <c r="H87" s="243"/>
      <c r="I87" s="217"/>
      <c r="J87" s="68"/>
      <c r="K87" s="220"/>
    </row>
    <row r="88" spans="1:11" ht="66.75" customHeight="1">
      <c r="A88" s="64"/>
      <c r="B88" s="64"/>
      <c r="C88" s="64"/>
      <c r="D88" s="64"/>
      <c r="E88" s="65"/>
      <c r="F88" s="67"/>
      <c r="G88" s="242"/>
      <c r="H88" s="243"/>
      <c r="I88" s="217"/>
      <c r="J88" s="68"/>
      <c r="K88" s="220"/>
    </row>
    <row r="89" spans="1:11" ht="66.75" customHeight="1">
      <c r="A89" s="64"/>
      <c r="B89" s="64"/>
      <c r="C89" s="64"/>
      <c r="D89" s="64"/>
      <c r="E89" s="65"/>
      <c r="F89" s="67"/>
      <c r="G89" s="242"/>
      <c r="H89" s="243"/>
      <c r="I89" s="217"/>
      <c r="J89" s="68"/>
      <c r="K89" s="220"/>
    </row>
    <row r="90" spans="1:11" ht="66.75" customHeight="1">
      <c r="A90" s="64"/>
      <c r="B90" s="64"/>
      <c r="C90" s="64"/>
      <c r="D90" s="64"/>
      <c r="E90" s="65"/>
      <c r="F90" s="67"/>
      <c r="G90" s="242"/>
      <c r="H90" s="243"/>
      <c r="I90" s="217"/>
      <c r="J90" s="68"/>
      <c r="K90" s="220"/>
    </row>
    <row r="91" spans="1:11" ht="66.75" customHeight="1">
      <c r="A91" s="64"/>
      <c r="B91" s="64"/>
      <c r="C91" s="64"/>
      <c r="D91" s="64"/>
      <c r="E91" s="65"/>
      <c r="F91" s="67"/>
      <c r="G91" s="242"/>
      <c r="H91" s="243"/>
      <c r="I91" s="217"/>
      <c r="J91" s="68"/>
      <c r="K91" s="220"/>
    </row>
    <row r="92" spans="1:11" ht="66.75" customHeight="1">
      <c r="A92" s="64"/>
      <c r="B92" s="64"/>
      <c r="C92" s="64"/>
      <c r="D92" s="64"/>
      <c r="E92" s="65"/>
      <c r="F92" s="67"/>
      <c r="G92" s="242"/>
      <c r="H92" s="243"/>
      <c r="I92" s="217"/>
      <c r="J92" s="68"/>
      <c r="K92" s="220"/>
    </row>
    <row r="93" spans="1:11" ht="66.75" customHeight="1">
      <c r="A93" s="64"/>
      <c r="B93" s="64"/>
      <c r="C93" s="64"/>
      <c r="D93" s="64"/>
      <c r="E93" s="65"/>
      <c r="F93" s="67"/>
      <c r="G93" s="242"/>
      <c r="H93" s="243"/>
      <c r="I93" s="217"/>
      <c r="J93" s="68"/>
      <c r="K93" s="220"/>
    </row>
    <row r="94" spans="1:11" ht="66.75" customHeight="1">
      <c r="A94" s="64"/>
      <c r="B94" s="64"/>
      <c r="C94" s="64"/>
      <c r="D94" s="64"/>
      <c r="E94" s="65"/>
      <c r="F94" s="67"/>
      <c r="G94" s="242"/>
      <c r="H94" s="243"/>
      <c r="I94" s="217"/>
      <c r="J94" s="68"/>
      <c r="K94" s="220"/>
    </row>
    <row r="95" spans="1:11" ht="66.75" customHeight="1">
      <c r="A95" s="64"/>
      <c r="B95" s="64"/>
      <c r="C95" s="64"/>
      <c r="D95" s="64"/>
      <c r="E95" s="65"/>
      <c r="F95" s="67"/>
      <c r="G95" s="242"/>
      <c r="H95" s="243"/>
      <c r="I95" s="217"/>
      <c r="J95" s="68"/>
      <c r="K95" s="220"/>
    </row>
    <row r="96" spans="1:11" ht="66.75" customHeight="1">
      <c r="A96" s="64"/>
      <c r="B96" s="64"/>
      <c r="C96" s="64"/>
      <c r="D96" s="64"/>
      <c r="E96" s="65"/>
      <c r="F96" s="67"/>
      <c r="G96" s="242"/>
      <c r="H96" s="243"/>
      <c r="I96" s="217"/>
      <c r="J96" s="68"/>
      <c r="K96" s="220"/>
    </row>
    <row r="97" spans="1:11" ht="66.75" customHeight="1">
      <c r="A97" s="64"/>
      <c r="B97" s="64"/>
      <c r="C97" s="64"/>
      <c r="D97" s="64"/>
      <c r="E97" s="65"/>
      <c r="F97" s="67"/>
      <c r="G97" s="242"/>
      <c r="H97" s="243"/>
      <c r="I97" s="217"/>
      <c r="J97" s="68"/>
      <c r="K97" s="220"/>
    </row>
    <row r="98" spans="1:11" ht="66.75" customHeight="1">
      <c r="A98" s="64"/>
      <c r="B98" s="64"/>
      <c r="C98" s="64"/>
      <c r="D98" s="64"/>
      <c r="E98" s="65"/>
      <c r="F98" s="67"/>
      <c r="G98" s="242"/>
      <c r="H98" s="243"/>
      <c r="I98" s="217"/>
      <c r="J98" s="68"/>
      <c r="K98" s="220"/>
    </row>
    <row r="99" spans="1:11" ht="66.75" customHeight="1">
      <c r="A99" s="64"/>
      <c r="B99" s="64"/>
      <c r="C99" s="64"/>
      <c r="D99" s="64"/>
      <c r="E99" s="65"/>
      <c r="F99" s="67"/>
      <c r="G99" s="242"/>
      <c r="H99" s="243"/>
      <c r="I99" s="217"/>
      <c r="J99" s="68"/>
      <c r="K99" s="220"/>
    </row>
    <row r="100" spans="1:11" ht="66.75" customHeight="1">
      <c r="A100" s="64"/>
      <c r="B100" s="64"/>
      <c r="C100" s="64"/>
      <c r="D100" s="64"/>
      <c r="E100" s="65"/>
      <c r="F100" s="67"/>
      <c r="G100" s="242"/>
      <c r="H100" s="243"/>
      <c r="I100" s="217"/>
      <c r="J100" s="68"/>
      <c r="K100" s="220"/>
    </row>
    <row r="101" spans="1:11" ht="66.75" customHeight="1">
      <c r="A101" s="64"/>
      <c r="B101" s="64"/>
      <c r="C101" s="64"/>
      <c r="D101" s="64"/>
      <c r="E101" s="65"/>
      <c r="F101" s="67"/>
      <c r="G101" s="242"/>
      <c r="H101" s="243"/>
      <c r="I101" s="217"/>
      <c r="J101" s="68"/>
      <c r="K101" s="220"/>
    </row>
    <row r="102" spans="1:11" ht="66.75" customHeight="1">
      <c r="A102" s="64"/>
      <c r="B102" s="64"/>
      <c r="C102" s="64"/>
      <c r="D102" s="64"/>
      <c r="E102" s="65"/>
      <c r="F102" s="67"/>
      <c r="G102" s="242"/>
      <c r="H102" s="243"/>
      <c r="I102" s="217"/>
      <c r="J102" s="68"/>
      <c r="K102" s="220"/>
    </row>
    <row r="103" spans="1:11" ht="66.75" customHeight="1">
      <c r="A103" s="64"/>
      <c r="B103" s="64"/>
      <c r="C103" s="64"/>
      <c r="D103" s="64"/>
      <c r="E103" s="65"/>
      <c r="F103" s="67"/>
      <c r="G103" s="242"/>
      <c r="H103" s="243"/>
      <c r="I103" s="217"/>
      <c r="J103" s="68"/>
      <c r="K103" s="220"/>
    </row>
    <row r="104" spans="1:11" ht="66.75" customHeight="1">
      <c r="A104" s="64"/>
      <c r="B104" s="64"/>
      <c r="C104" s="64"/>
      <c r="D104" s="64"/>
      <c r="E104" s="65"/>
      <c r="F104" s="67"/>
      <c r="G104" s="242"/>
      <c r="H104" s="243"/>
      <c r="I104" s="217"/>
      <c r="J104" s="68"/>
      <c r="K104" s="220"/>
    </row>
    <row r="105" spans="1:11" ht="66.75" customHeight="1">
      <c r="A105" s="64"/>
      <c r="B105" s="64"/>
      <c r="C105" s="64"/>
      <c r="D105" s="64"/>
      <c r="E105" s="65"/>
      <c r="F105" s="67"/>
      <c r="G105" s="242"/>
      <c r="H105" s="243"/>
      <c r="I105" s="217"/>
      <c r="J105" s="68"/>
      <c r="K105" s="220"/>
    </row>
    <row r="106" spans="1:11" ht="66.75" customHeight="1">
      <c r="A106" s="64"/>
      <c r="B106" s="64"/>
      <c r="C106" s="64"/>
      <c r="D106" s="64"/>
      <c r="E106" s="65"/>
      <c r="F106" s="67"/>
      <c r="G106" s="242"/>
      <c r="H106" s="243"/>
      <c r="I106" s="217"/>
      <c r="J106" s="68"/>
      <c r="K106" s="220"/>
    </row>
    <row r="107" spans="1:11" ht="66.75" customHeight="1">
      <c r="A107" s="64"/>
      <c r="B107" s="64"/>
      <c r="C107" s="64"/>
      <c r="D107" s="64"/>
      <c r="E107" s="65"/>
      <c r="F107" s="67"/>
      <c r="G107" s="242"/>
      <c r="H107" s="243"/>
      <c r="I107" s="217"/>
      <c r="J107" s="68"/>
      <c r="K107" s="220"/>
    </row>
    <row r="108" spans="1:11" ht="66.75" customHeight="1">
      <c r="A108" s="64"/>
      <c r="B108" s="64"/>
      <c r="C108" s="64"/>
      <c r="D108" s="64"/>
      <c r="E108" s="65"/>
      <c r="F108" s="67"/>
      <c r="G108" s="242"/>
      <c r="H108" s="243"/>
      <c r="I108" s="217"/>
      <c r="J108" s="68"/>
      <c r="K108" s="220"/>
    </row>
    <row r="109" spans="1:11" ht="66.75" customHeight="1">
      <c r="A109" s="64"/>
      <c r="B109" s="64"/>
      <c r="C109" s="64"/>
      <c r="D109" s="64"/>
      <c r="E109" s="65"/>
      <c r="F109" s="67"/>
      <c r="G109" s="242"/>
      <c r="H109" s="243"/>
      <c r="I109" s="217"/>
      <c r="J109" s="68"/>
      <c r="K109" s="220"/>
    </row>
    <row r="110" spans="1:11" ht="66.75" customHeight="1">
      <c r="A110" s="64"/>
      <c r="B110" s="64"/>
      <c r="C110" s="64"/>
      <c r="D110" s="64"/>
      <c r="E110" s="65"/>
      <c r="F110" s="67"/>
      <c r="G110" s="242"/>
      <c r="H110" s="243"/>
      <c r="I110" s="217"/>
      <c r="J110" s="68"/>
      <c r="K110" s="220"/>
    </row>
    <row r="111" spans="1:11" ht="66.75" customHeight="1">
      <c r="A111" s="64"/>
      <c r="B111" s="64"/>
      <c r="C111" s="64"/>
      <c r="D111" s="64"/>
      <c r="E111" s="65"/>
      <c r="F111" s="67"/>
      <c r="G111" s="242"/>
      <c r="H111" s="243"/>
      <c r="I111" s="217"/>
      <c r="J111" s="68"/>
      <c r="K111" s="220"/>
    </row>
    <row r="112" spans="1:11" ht="66.75" customHeight="1">
      <c r="A112" s="64"/>
      <c r="B112" s="64"/>
      <c r="C112" s="64"/>
      <c r="D112" s="64"/>
      <c r="E112" s="65"/>
      <c r="F112" s="67"/>
      <c r="G112" s="242"/>
      <c r="H112" s="243"/>
      <c r="I112" s="217"/>
      <c r="J112" s="68"/>
      <c r="K112" s="220"/>
    </row>
    <row r="113" spans="1:11" ht="66.75" customHeight="1">
      <c r="A113" s="64"/>
      <c r="B113" s="64"/>
      <c r="C113" s="64"/>
      <c r="D113" s="64"/>
      <c r="E113" s="65"/>
      <c r="F113" s="67"/>
      <c r="G113" s="242"/>
      <c r="H113" s="243"/>
      <c r="I113" s="217"/>
      <c r="J113" s="68"/>
      <c r="K113" s="220"/>
    </row>
    <row r="114" spans="1:11" ht="66.75" customHeight="1">
      <c r="A114" s="64"/>
      <c r="B114" s="64"/>
      <c r="C114" s="64"/>
      <c r="D114" s="64"/>
      <c r="E114" s="65"/>
      <c r="F114" s="67"/>
      <c r="G114" s="242"/>
      <c r="H114" s="243"/>
      <c r="I114" s="217"/>
      <c r="J114" s="68"/>
      <c r="K114" s="220"/>
    </row>
    <row r="115" spans="1:11" ht="66.75" customHeight="1">
      <c r="A115" s="64"/>
      <c r="B115" s="64"/>
      <c r="C115" s="64"/>
      <c r="D115" s="64"/>
      <c r="E115" s="65"/>
      <c r="F115" s="67"/>
      <c r="G115" s="242"/>
      <c r="H115" s="243"/>
      <c r="I115" s="217"/>
      <c r="J115" s="68"/>
      <c r="K115" s="220"/>
    </row>
    <row r="116" spans="1:11" ht="66.75" customHeight="1">
      <c r="A116" s="64"/>
      <c r="B116" s="64"/>
      <c r="C116" s="64"/>
      <c r="D116" s="64"/>
      <c r="E116" s="65"/>
      <c r="F116" s="67"/>
      <c r="G116" s="242"/>
      <c r="H116" s="243"/>
      <c r="I116" s="217"/>
      <c r="J116" s="68"/>
      <c r="K116" s="220"/>
    </row>
    <row r="117" spans="1:11" ht="66.75" customHeight="1">
      <c r="A117" s="64"/>
      <c r="B117" s="64"/>
      <c r="C117" s="64"/>
      <c r="D117" s="64"/>
      <c r="E117" s="65"/>
      <c r="F117" s="67"/>
      <c r="G117" s="242"/>
      <c r="H117" s="243"/>
      <c r="I117" s="217"/>
      <c r="J117" s="68"/>
      <c r="K117" s="220"/>
    </row>
    <row r="118" spans="1:11" ht="66.75" customHeight="1">
      <c r="A118" s="64"/>
      <c r="B118" s="64"/>
      <c r="C118" s="64"/>
      <c r="D118" s="64"/>
      <c r="E118" s="65"/>
      <c r="F118" s="67"/>
      <c r="G118" s="242"/>
      <c r="H118" s="243"/>
      <c r="I118" s="217"/>
      <c r="J118" s="68"/>
      <c r="K118" s="220"/>
    </row>
    <row r="119" spans="1:11" ht="66.75" customHeight="1">
      <c r="A119" s="64"/>
      <c r="B119" s="64"/>
      <c r="C119" s="64"/>
      <c r="D119" s="64"/>
      <c r="E119" s="65"/>
      <c r="F119" s="67"/>
      <c r="G119" s="242"/>
      <c r="H119" s="243"/>
      <c r="I119" s="217"/>
      <c r="J119" s="68"/>
      <c r="K119" s="220"/>
    </row>
    <row r="120" spans="1:11" ht="66.75" customHeight="1">
      <c r="A120" s="64"/>
      <c r="B120" s="64"/>
      <c r="C120" s="64"/>
      <c r="D120" s="64"/>
      <c r="E120" s="65"/>
      <c r="F120" s="67"/>
      <c r="G120" s="242"/>
      <c r="H120" s="243"/>
      <c r="I120" s="217"/>
      <c r="J120" s="68"/>
      <c r="K120" s="220"/>
    </row>
    <row r="121" spans="1:11" ht="66.75" customHeight="1">
      <c r="A121" s="64"/>
      <c r="B121" s="64"/>
      <c r="C121" s="64"/>
      <c r="D121" s="64"/>
      <c r="E121" s="65"/>
      <c r="F121" s="67"/>
      <c r="G121" s="242"/>
      <c r="H121" s="243"/>
      <c r="I121" s="217"/>
      <c r="J121" s="68"/>
      <c r="K121" s="220"/>
    </row>
    <row r="122" spans="1:11" ht="66.75" customHeight="1">
      <c r="A122" s="64"/>
      <c r="B122" s="64"/>
      <c r="C122" s="64"/>
      <c r="D122" s="64"/>
      <c r="E122" s="65"/>
      <c r="F122" s="67"/>
      <c r="G122" s="242"/>
      <c r="H122" s="243"/>
      <c r="I122" s="217"/>
      <c r="J122" s="68"/>
      <c r="K122" s="220"/>
    </row>
    <row r="123" spans="1:11" ht="66.75" customHeight="1">
      <c r="A123" s="64"/>
      <c r="B123" s="64"/>
      <c r="C123" s="64"/>
      <c r="D123" s="64"/>
      <c r="E123" s="65"/>
      <c r="F123" s="67"/>
      <c r="G123" s="242"/>
      <c r="H123" s="243"/>
      <c r="I123" s="217"/>
      <c r="J123" s="68"/>
      <c r="K123" s="220"/>
    </row>
    <row r="124" spans="1:11" ht="66.75" customHeight="1">
      <c r="A124" s="64"/>
      <c r="B124" s="64"/>
      <c r="C124" s="64"/>
      <c r="D124" s="64"/>
      <c r="E124" s="65"/>
      <c r="F124" s="67"/>
      <c r="G124" s="242"/>
      <c r="H124" s="243"/>
      <c r="I124" s="217"/>
      <c r="J124" s="68"/>
      <c r="K124" s="220"/>
    </row>
    <row r="125" spans="1:11" ht="66.75" customHeight="1">
      <c r="A125" s="64"/>
      <c r="B125" s="64"/>
      <c r="C125" s="64"/>
      <c r="D125" s="64"/>
      <c r="E125" s="65"/>
      <c r="F125" s="67"/>
      <c r="G125" s="242"/>
      <c r="H125" s="243"/>
      <c r="I125" s="217"/>
      <c r="J125" s="68"/>
      <c r="K125" s="220"/>
    </row>
    <row r="126" spans="1:11" ht="66.75" customHeight="1">
      <c r="A126" s="64"/>
      <c r="B126" s="64"/>
      <c r="C126" s="64"/>
      <c r="D126" s="64"/>
      <c r="E126" s="65"/>
      <c r="F126" s="67"/>
      <c r="G126" s="242"/>
      <c r="H126" s="243"/>
      <c r="I126" s="217"/>
      <c r="J126" s="68"/>
      <c r="K126" s="220"/>
    </row>
    <row r="127" spans="1:11" ht="66.75" customHeight="1">
      <c r="A127" s="64"/>
      <c r="B127" s="64"/>
      <c r="C127" s="64"/>
      <c r="D127" s="64"/>
      <c r="E127" s="65"/>
      <c r="F127" s="67"/>
      <c r="G127" s="242"/>
      <c r="H127" s="243"/>
      <c r="I127" s="217"/>
      <c r="J127" s="68"/>
      <c r="K127" s="220"/>
    </row>
    <row r="128" spans="1:11" ht="66.75" customHeight="1">
      <c r="A128" s="64"/>
      <c r="B128" s="64"/>
      <c r="C128" s="64"/>
      <c r="D128" s="64"/>
      <c r="E128" s="65"/>
      <c r="F128" s="67"/>
      <c r="G128" s="242"/>
      <c r="H128" s="243"/>
      <c r="I128" s="217"/>
      <c r="J128" s="68"/>
      <c r="K128" s="220"/>
    </row>
    <row r="129" spans="1:11" ht="66.75" customHeight="1">
      <c r="A129" s="64"/>
      <c r="B129" s="64"/>
      <c r="C129" s="64"/>
      <c r="D129" s="64"/>
      <c r="E129" s="65"/>
      <c r="F129" s="67"/>
      <c r="G129" s="242"/>
      <c r="H129" s="243"/>
      <c r="I129" s="217"/>
      <c r="J129" s="68"/>
      <c r="K129" s="220"/>
    </row>
    <row r="130" spans="1:11" ht="66.75" customHeight="1">
      <c r="A130" s="64"/>
      <c r="B130" s="64"/>
      <c r="C130" s="64"/>
      <c r="D130" s="64"/>
      <c r="E130" s="65"/>
      <c r="F130" s="67"/>
      <c r="G130" s="242"/>
      <c r="H130" s="243"/>
      <c r="I130" s="217"/>
      <c r="J130" s="68"/>
      <c r="K130" s="220"/>
    </row>
    <row r="131" spans="1:11" ht="66.75" customHeight="1">
      <c r="A131" s="64"/>
      <c r="B131" s="64"/>
      <c r="C131" s="64"/>
      <c r="D131" s="64"/>
      <c r="E131" s="65"/>
      <c r="F131" s="67"/>
      <c r="G131" s="242"/>
      <c r="H131" s="243"/>
      <c r="I131" s="217"/>
      <c r="J131" s="68"/>
      <c r="K131" s="220"/>
    </row>
    <row r="132" spans="1:11" ht="66.75" customHeight="1">
      <c r="A132" s="64"/>
      <c r="B132" s="64"/>
      <c r="C132" s="64"/>
      <c r="D132" s="64"/>
      <c r="E132" s="65"/>
      <c r="F132" s="67"/>
      <c r="G132" s="242"/>
      <c r="H132" s="243"/>
      <c r="I132" s="217"/>
      <c r="J132" s="68"/>
      <c r="K132" s="220"/>
    </row>
    <row r="133" spans="1:11" ht="66.75" customHeight="1">
      <c r="A133" s="64"/>
      <c r="B133" s="64"/>
      <c r="C133" s="64"/>
      <c r="D133" s="64"/>
      <c r="E133" s="65"/>
      <c r="F133" s="67"/>
      <c r="G133" s="242"/>
      <c r="H133" s="243"/>
      <c r="I133" s="217"/>
      <c r="J133" s="68"/>
      <c r="K133" s="220"/>
    </row>
    <row r="134" spans="1:11" ht="66.75" customHeight="1">
      <c r="A134" s="64"/>
      <c r="B134" s="64"/>
      <c r="C134" s="64"/>
      <c r="D134" s="64"/>
      <c r="E134" s="65"/>
      <c r="F134" s="67"/>
      <c r="G134" s="242"/>
      <c r="H134" s="243"/>
      <c r="I134" s="217"/>
      <c r="J134" s="68"/>
      <c r="K134" s="220"/>
    </row>
    <row r="135" spans="1:11" ht="66.75" customHeight="1">
      <c r="A135" s="64"/>
      <c r="B135" s="64"/>
      <c r="C135" s="64"/>
      <c r="D135" s="64"/>
      <c r="E135" s="65"/>
      <c r="F135" s="67"/>
      <c r="G135" s="242"/>
      <c r="H135" s="243"/>
      <c r="I135" s="217"/>
      <c r="J135" s="68"/>
      <c r="K135" s="220"/>
    </row>
    <row r="136" spans="1:11" ht="66.75" customHeight="1">
      <c r="A136" s="64"/>
      <c r="B136" s="64"/>
      <c r="C136" s="64"/>
      <c r="D136" s="64"/>
      <c r="E136" s="65"/>
      <c r="F136" s="67"/>
      <c r="G136" s="242"/>
      <c r="H136" s="243"/>
      <c r="I136" s="217"/>
      <c r="J136" s="68"/>
      <c r="K136" s="220"/>
    </row>
    <row r="137" spans="1:11" ht="66.75" customHeight="1">
      <c r="A137" s="64"/>
      <c r="B137" s="64"/>
      <c r="C137" s="64"/>
      <c r="D137" s="64"/>
      <c r="E137" s="65"/>
      <c r="F137" s="67"/>
      <c r="G137" s="242"/>
      <c r="H137" s="243"/>
      <c r="I137" s="217"/>
      <c r="J137" s="68"/>
      <c r="K137" s="220"/>
    </row>
    <row r="138" spans="1:11" ht="66.75" customHeight="1">
      <c r="A138" s="64"/>
      <c r="B138" s="64"/>
      <c r="C138" s="64"/>
      <c r="D138" s="64"/>
      <c r="E138" s="65"/>
      <c r="F138" s="67"/>
      <c r="G138" s="242"/>
      <c r="H138" s="243"/>
      <c r="I138" s="217"/>
      <c r="J138" s="68"/>
      <c r="K138" s="220"/>
    </row>
    <row r="139" spans="1:11" ht="66.75" customHeight="1">
      <c r="A139" s="64"/>
      <c r="B139" s="64"/>
      <c r="C139" s="64"/>
      <c r="D139" s="64"/>
      <c r="E139" s="65"/>
      <c r="F139" s="67"/>
      <c r="G139" s="242"/>
      <c r="H139" s="243"/>
      <c r="I139" s="217"/>
      <c r="J139" s="68"/>
      <c r="K139" s="220"/>
    </row>
    <row r="140" spans="1:11" ht="66.75" customHeight="1">
      <c r="A140" s="64"/>
      <c r="B140" s="64"/>
      <c r="C140" s="64"/>
      <c r="D140" s="64"/>
      <c r="E140" s="65"/>
      <c r="F140" s="67"/>
      <c r="G140" s="242"/>
      <c r="H140" s="243"/>
      <c r="I140" s="217"/>
      <c r="J140" s="68"/>
      <c r="K140" s="220"/>
    </row>
    <row r="141" spans="1:11" ht="66.75" customHeight="1">
      <c r="A141" s="64"/>
      <c r="B141" s="64"/>
      <c r="C141" s="64"/>
      <c r="D141" s="64"/>
      <c r="E141" s="65"/>
      <c r="F141" s="67"/>
      <c r="G141" s="242"/>
      <c r="H141" s="243"/>
      <c r="I141" s="217"/>
      <c r="J141" s="68"/>
      <c r="K141" s="220"/>
    </row>
    <row r="142" spans="1:11" ht="66.75" customHeight="1">
      <c r="A142" s="64"/>
      <c r="B142" s="64"/>
      <c r="C142" s="64"/>
      <c r="D142" s="64"/>
      <c r="E142" s="65"/>
      <c r="F142" s="67"/>
      <c r="G142" s="242"/>
      <c r="H142" s="243"/>
      <c r="I142" s="217"/>
      <c r="J142" s="68"/>
      <c r="K142" s="220"/>
    </row>
    <row r="143" spans="1:11" ht="66.75" customHeight="1">
      <c r="A143" s="64"/>
      <c r="B143" s="64"/>
      <c r="C143" s="64"/>
      <c r="D143" s="64"/>
      <c r="E143" s="65"/>
      <c r="F143" s="67"/>
      <c r="G143" s="242"/>
      <c r="H143" s="243"/>
      <c r="I143" s="217"/>
      <c r="J143" s="68"/>
      <c r="K143" s="220"/>
    </row>
    <row r="144" spans="1:11" ht="66.75" customHeight="1">
      <c r="A144" s="64"/>
      <c r="B144" s="64"/>
      <c r="C144" s="64"/>
      <c r="D144" s="64"/>
      <c r="E144" s="65"/>
      <c r="F144" s="67"/>
      <c r="G144" s="242"/>
      <c r="H144" s="243"/>
      <c r="I144" s="217"/>
      <c r="J144" s="68"/>
      <c r="K144" s="220"/>
    </row>
    <row r="145" spans="1:11" ht="66.75" customHeight="1">
      <c r="A145" s="64"/>
      <c r="B145" s="64"/>
      <c r="C145" s="64"/>
      <c r="D145" s="64"/>
      <c r="E145" s="65"/>
      <c r="F145" s="67"/>
      <c r="G145" s="242"/>
      <c r="H145" s="243"/>
      <c r="I145" s="217"/>
      <c r="J145" s="68"/>
      <c r="K145" s="220"/>
    </row>
    <row r="146" spans="1:11" ht="66.75" customHeight="1">
      <c r="A146" s="64"/>
      <c r="B146" s="64"/>
      <c r="C146" s="64"/>
      <c r="D146" s="64"/>
      <c r="E146" s="65"/>
      <c r="F146" s="67"/>
      <c r="G146" s="242"/>
      <c r="H146" s="243"/>
      <c r="I146" s="217"/>
      <c r="J146" s="68"/>
      <c r="K146" s="220"/>
    </row>
    <row r="147" spans="1:11" ht="66.75" customHeight="1">
      <c r="A147" s="64"/>
      <c r="B147" s="64"/>
      <c r="C147" s="64"/>
      <c r="D147" s="64"/>
      <c r="E147" s="65"/>
      <c r="F147" s="67"/>
      <c r="G147" s="242"/>
      <c r="H147" s="243"/>
      <c r="I147" s="217"/>
      <c r="J147" s="68"/>
      <c r="K147" s="220"/>
    </row>
    <row r="148" spans="1:11" ht="66.75" customHeight="1">
      <c r="A148" s="64"/>
      <c r="B148" s="64"/>
      <c r="C148" s="64"/>
      <c r="D148" s="64"/>
      <c r="E148" s="65"/>
      <c r="F148" s="67"/>
      <c r="G148" s="242"/>
      <c r="H148" s="243"/>
      <c r="I148" s="217"/>
      <c r="J148" s="68"/>
      <c r="K148" s="220"/>
    </row>
    <row r="149" spans="1:11" ht="66.75" customHeight="1">
      <c r="A149" s="64"/>
      <c r="B149" s="64"/>
      <c r="C149" s="64"/>
      <c r="D149" s="64"/>
      <c r="E149" s="65"/>
      <c r="F149" s="67"/>
      <c r="G149" s="242"/>
      <c r="H149" s="243"/>
      <c r="I149" s="217"/>
      <c r="J149" s="68"/>
      <c r="K149" s="220"/>
    </row>
    <row r="150" spans="1:11" ht="66.75" customHeight="1">
      <c r="A150" s="64"/>
      <c r="B150" s="64"/>
      <c r="C150" s="64"/>
      <c r="D150" s="64"/>
      <c r="E150" s="65"/>
      <c r="F150" s="67"/>
      <c r="G150" s="242"/>
      <c r="H150" s="243"/>
      <c r="I150" s="217"/>
      <c r="J150" s="68"/>
      <c r="K150" s="220"/>
    </row>
    <row r="151" spans="1:11" ht="66.75" customHeight="1">
      <c r="A151" s="64"/>
      <c r="B151" s="64"/>
      <c r="C151" s="64"/>
      <c r="D151" s="64"/>
      <c r="E151" s="65"/>
      <c r="F151" s="67"/>
      <c r="G151" s="242"/>
      <c r="H151" s="243"/>
      <c r="I151" s="217"/>
      <c r="J151" s="68"/>
      <c r="K151" s="220"/>
    </row>
    <row r="152" spans="1:11" ht="66.75" customHeight="1">
      <c r="A152" s="64"/>
      <c r="B152" s="64"/>
      <c r="C152" s="64"/>
      <c r="D152" s="64"/>
      <c r="E152" s="65"/>
      <c r="F152" s="67"/>
      <c r="G152" s="242"/>
      <c r="H152" s="243"/>
      <c r="I152" s="217"/>
      <c r="J152" s="68"/>
      <c r="K152" s="220"/>
    </row>
    <row r="153" spans="1:11" ht="66.75" customHeight="1">
      <c r="A153" s="64"/>
      <c r="B153" s="64"/>
      <c r="C153" s="64"/>
      <c r="D153" s="64"/>
      <c r="E153" s="65"/>
      <c r="F153" s="67"/>
      <c r="G153" s="242"/>
      <c r="H153" s="243"/>
      <c r="I153" s="217"/>
      <c r="J153" s="68"/>
      <c r="K153" s="220"/>
    </row>
    <row r="154" spans="1:11" ht="66.75" customHeight="1">
      <c r="A154" s="64"/>
      <c r="B154" s="64"/>
      <c r="C154" s="64"/>
      <c r="D154" s="64"/>
      <c r="E154" s="65"/>
      <c r="F154" s="67"/>
      <c r="G154" s="242"/>
      <c r="H154" s="243"/>
      <c r="I154" s="217"/>
      <c r="J154" s="68"/>
      <c r="K154" s="220"/>
    </row>
    <row r="155" spans="1:11" ht="66.75" customHeight="1">
      <c r="A155" s="64"/>
      <c r="B155" s="64"/>
      <c r="C155" s="64"/>
      <c r="D155" s="64"/>
      <c r="E155" s="65"/>
      <c r="F155" s="67"/>
      <c r="G155" s="242"/>
      <c r="H155" s="243"/>
      <c r="I155" s="217"/>
      <c r="J155" s="68"/>
      <c r="K155" s="220"/>
    </row>
    <row r="156" spans="1:11" ht="66.75" customHeight="1">
      <c r="A156" s="64"/>
      <c r="B156" s="64"/>
      <c r="C156" s="64"/>
      <c r="D156" s="64"/>
      <c r="E156" s="65"/>
      <c r="F156" s="67"/>
      <c r="G156" s="242"/>
      <c r="H156" s="243"/>
      <c r="I156" s="217"/>
      <c r="J156" s="68"/>
      <c r="K156" s="220"/>
    </row>
    <row r="157" spans="1:11" ht="66.75" customHeight="1">
      <c r="A157" s="64"/>
      <c r="B157" s="64"/>
      <c r="C157" s="64"/>
      <c r="D157" s="64"/>
      <c r="E157" s="65"/>
      <c r="F157" s="67"/>
      <c r="G157" s="242"/>
      <c r="H157" s="243"/>
      <c r="I157" s="217"/>
      <c r="J157" s="68"/>
      <c r="K157" s="220"/>
    </row>
    <row r="158" spans="1:11" ht="66.75" customHeight="1">
      <c r="A158" s="64"/>
      <c r="B158" s="64"/>
      <c r="C158" s="64"/>
      <c r="D158" s="64"/>
      <c r="E158" s="65"/>
      <c r="F158" s="67"/>
      <c r="G158" s="242"/>
      <c r="H158" s="243"/>
      <c r="I158" s="217"/>
      <c r="J158" s="68"/>
      <c r="K158" s="220"/>
    </row>
    <row r="159" spans="1:11" ht="66.75" customHeight="1">
      <c r="A159" s="64"/>
      <c r="B159" s="64"/>
      <c r="C159" s="64"/>
      <c r="D159" s="64"/>
      <c r="E159" s="65"/>
      <c r="F159" s="67"/>
      <c r="G159" s="242"/>
      <c r="H159" s="243"/>
      <c r="I159" s="217"/>
      <c r="J159" s="68"/>
      <c r="K159" s="220"/>
    </row>
    <row r="160" spans="1:11" ht="66.75" customHeight="1">
      <c r="A160" s="64"/>
      <c r="B160" s="64"/>
      <c r="C160" s="64"/>
      <c r="D160" s="64"/>
      <c r="E160" s="65"/>
      <c r="F160" s="67"/>
      <c r="G160" s="242"/>
      <c r="H160" s="243"/>
      <c r="I160" s="217"/>
      <c r="J160" s="68"/>
      <c r="K160" s="220"/>
    </row>
    <row r="161" spans="1:11" ht="66.75" customHeight="1">
      <c r="A161" s="64"/>
      <c r="B161" s="64"/>
      <c r="C161" s="64"/>
      <c r="D161" s="64"/>
      <c r="E161" s="65"/>
      <c r="F161" s="67"/>
      <c r="G161" s="242"/>
      <c r="H161" s="243"/>
      <c r="I161" s="217"/>
      <c r="J161" s="68"/>
      <c r="K161" s="220"/>
    </row>
    <row r="162" spans="1:11" ht="66.75" customHeight="1">
      <c r="A162" s="64"/>
      <c r="B162" s="64"/>
      <c r="C162" s="64"/>
      <c r="D162" s="64"/>
      <c r="E162" s="65"/>
      <c r="F162" s="67"/>
      <c r="G162" s="242"/>
      <c r="H162" s="243"/>
      <c r="I162" s="217"/>
      <c r="J162" s="68"/>
      <c r="K162" s="220"/>
    </row>
    <row r="163" spans="1:11" ht="66.75" customHeight="1">
      <c r="A163" s="64"/>
      <c r="B163" s="64"/>
      <c r="C163" s="64"/>
      <c r="D163" s="64"/>
      <c r="E163" s="65"/>
      <c r="F163" s="67"/>
      <c r="G163" s="242"/>
      <c r="H163" s="243"/>
      <c r="I163" s="217"/>
      <c r="J163" s="68"/>
      <c r="K163" s="220"/>
    </row>
    <row r="164" spans="1:11" ht="66.75" customHeight="1">
      <c r="A164" s="64"/>
      <c r="B164" s="64"/>
      <c r="C164" s="64"/>
      <c r="D164" s="64"/>
      <c r="E164" s="65"/>
      <c r="F164" s="67"/>
      <c r="G164" s="242"/>
      <c r="H164" s="243"/>
      <c r="I164" s="217"/>
      <c r="J164" s="68"/>
      <c r="K164" s="220"/>
    </row>
    <row r="165" spans="1:11" ht="66.75" customHeight="1">
      <c r="A165" s="64"/>
      <c r="B165" s="64"/>
      <c r="C165" s="64"/>
      <c r="D165" s="64"/>
      <c r="E165" s="65"/>
      <c r="F165" s="67"/>
      <c r="G165" s="242"/>
      <c r="H165" s="243"/>
      <c r="I165" s="217"/>
      <c r="J165" s="68"/>
      <c r="K165" s="220"/>
    </row>
    <row r="166" spans="1:11" ht="66.75" customHeight="1">
      <c r="A166" s="64"/>
      <c r="B166" s="64"/>
      <c r="C166" s="64"/>
      <c r="D166" s="64"/>
      <c r="E166" s="65"/>
      <c r="F166" s="67"/>
      <c r="G166" s="242"/>
      <c r="H166" s="243"/>
      <c r="I166" s="217"/>
      <c r="J166" s="68"/>
      <c r="K166" s="220"/>
    </row>
    <row r="167" spans="1:11" ht="66.75" customHeight="1">
      <c r="A167" s="64"/>
      <c r="B167" s="64"/>
      <c r="C167" s="64"/>
      <c r="D167" s="64"/>
      <c r="E167" s="65"/>
      <c r="F167" s="67"/>
      <c r="G167" s="242"/>
      <c r="H167" s="243"/>
      <c r="I167" s="217"/>
      <c r="J167" s="68"/>
      <c r="K167" s="220"/>
    </row>
    <row r="168" spans="1:11" ht="66.75" customHeight="1">
      <c r="A168" s="64"/>
      <c r="B168" s="64"/>
      <c r="C168" s="64"/>
      <c r="D168" s="64"/>
      <c r="E168" s="65"/>
      <c r="F168" s="67"/>
      <c r="G168" s="242"/>
      <c r="H168" s="243"/>
      <c r="I168" s="217"/>
      <c r="J168" s="68"/>
      <c r="K168" s="220"/>
    </row>
    <row r="169" spans="1:11" ht="66.75" customHeight="1">
      <c r="A169" s="64"/>
      <c r="B169" s="64"/>
      <c r="C169" s="64"/>
      <c r="D169" s="64"/>
      <c r="E169" s="65"/>
      <c r="F169" s="67"/>
      <c r="G169" s="242"/>
      <c r="H169" s="243"/>
      <c r="I169" s="217"/>
      <c r="J169" s="68"/>
      <c r="K169" s="220"/>
    </row>
    <row r="170" spans="1:11" ht="66.75" customHeight="1">
      <c r="A170" s="64"/>
      <c r="B170" s="64"/>
      <c r="C170" s="64"/>
      <c r="D170" s="64"/>
      <c r="E170" s="65"/>
      <c r="F170" s="67"/>
      <c r="G170" s="242"/>
      <c r="H170" s="243"/>
      <c r="I170" s="217"/>
      <c r="J170" s="68"/>
      <c r="K170" s="220"/>
    </row>
    <row r="171" spans="1:11" ht="66.75" customHeight="1">
      <c r="A171" s="64"/>
      <c r="B171" s="64"/>
      <c r="C171" s="64"/>
      <c r="D171" s="64"/>
      <c r="E171" s="65"/>
      <c r="F171" s="67"/>
      <c r="G171" s="242"/>
      <c r="H171" s="243"/>
      <c r="I171" s="217"/>
      <c r="J171" s="68"/>
      <c r="K171" s="220"/>
    </row>
    <row r="172" spans="1:11" ht="66.75" customHeight="1">
      <c r="A172" s="64"/>
      <c r="B172" s="64"/>
      <c r="C172" s="64"/>
      <c r="D172" s="64"/>
      <c r="E172" s="65"/>
      <c r="F172" s="67"/>
      <c r="G172" s="242"/>
      <c r="H172" s="243"/>
      <c r="I172" s="217"/>
      <c r="J172" s="68"/>
      <c r="K172" s="220"/>
    </row>
    <row r="173" spans="1:11" ht="66.75" customHeight="1">
      <c r="A173" s="64"/>
      <c r="B173" s="64"/>
      <c r="C173" s="64"/>
      <c r="D173" s="64"/>
      <c r="E173" s="65"/>
      <c r="F173" s="67"/>
      <c r="G173" s="242"/>
      <c r="H173" s="243"/>
      <c r="I173" s="217"/>
      <c r="J173" s="68"/>
      <c r="K173" s="220"/>
    </row>
    <row r="174" spans="1:11" ht="66.75" customHeight="1">
      <c r="A174" s="64"/>
      <c r="B174" s="64"/>
      <c r="C174" s="64"/>
      <c r="D174" s="64"/>
      <c r="E174" s="65"/>
      <c r="F174" s="67"/>
      <c r="G174" s="242"/>
      <c r="H174" s="243"/>
      <c r="I174" s="217"/>
      <c r="J174" s="68"/>
      <c r="K174" s="220"/>
    </row>
    <row r="175" spans="1:11" ht="66.75" customHeight="1">
      <c r="A175" s="64"/>
      <c r="B175" s="64"/>
      <c r="C175" s="64"/>
      <c r="D175" s="64"/>
      <c r="E175" s="65"/>
      <c r="F175" s="67"/>
      <c r="G175" s="242"/>
      <c r="H175" s="243"/>
      <c r="I175" s="217"/>
      <c r="J175" s="68"/>
      <c r="K175" s="220"/>
    </row>
    <row r="176" spans="1:11" ht="66.75" customHeight="1">
      <c r="A176" s="64"/>
      <c r="B176" s="64"/>
      <c r="C176" s="64"/>
      <c r="D176" s="64"/>
      <c r="E176" s="65"/>
      <c r="F176" s="67"/>
      <c r="G176" s="242"/>
      <c r="H176" s="243"/>
      <c r="I176" s="217"/>
      <c r="J176" s="68"/>
      <c r="K176" s="220"/>
    </row>
    <row r="177" spans="1:11" ht="66.75" customHeight="1">
      <c r="A177" s="64"/>
      <c r="B177" s="64"/>
      <c r="C177" s="64"/>
      <c r="D177" s="64"/>
      <c r="E177" s="65"/>
      <c r="F177" s="67"/>
      <c r="G177" s="242"/>
      <c r="H177" s="243"/>
      <c r="I177" s="217"/>
      <c r="J177" s="68"/>
      <c r="K177" s="220"/>
    </row>
    <row r="178" spans="1:11" ht="66.75" customHeight="1">
      <c r="A178" s="64"/>
      <c r="B178" s="64"/>
      <c r="C178" s="64"/>
      <c r="D178" s="64"/>
      <c r="E178" s="65"/>
      <c r="F178" s="67"/>
      <c r="G178" s="242"/>
      <c r="H178" s="243"/>
      <c r="I178" s="217"/>
      <c r="J178" s="68"/>
      <c r="K178" s="220"/>
    </row>
    <row r="179" spans="1:11" ht="66.75" customHeight="1">
      <c r="A179" s="64"/>
      <c r="B179" s="64"/>
      <c r="C179" s="64"/>
      <c r="D179" s="64"/>
      <c r="E179" s="65"/>
      <c r="F179" s="67"/>
      <c r="G179" s="242"/>
      <c r="H179" s="243"/>
      <c r="I179" s="217"/>
      <c r="J179" s="68"/>
      <c r="K179" s="220"/>
    </row>
    <row r="180" spans="1:11" ht="66.75" customHeight="1">
      <c r="A180" s="64"/>
      <c r="B180" s="64"/>
      <c r="C180" s="64"/>
      <c r="D180" s="64"/>
      <c r="E180" s="65"/>
      <c r="F180" s="67"/>
      <c r="G180" s="242"/>
      <c r="H180" s="243"/>
      <c r="I180" s="217"/>
      <c r="J180" s="68"/>
      <c r="K180" s="220"/>
    </row>
    <row r="181" spans="1:11" ht="66.75" customHeight="1">
      <c r="A181" s="64"/>
      <c r="B181" s="64"/>
      <c r="C181" s="64"/>
      <c r="D181" s="64"/>
      <c r="E181" s="65"/>
      <c r="F181" s="67"/>
      <c r="G181" s="242"/>
      <c r="H181" s="243"/>
      <c r="I181" s="217"/>
      <c r="J181" s="68"/>
      <c r="K181" s="220"/>
    </row>
    <row r="182" spans="1:11" ht="66.75" customHeight="1">
      <c r="A182" s="64"/>
      <c r="B182" s="64"/>
      <c r="C182" s="64"/>
      <c r="D182" s="64"/>
      <c r="E182" s="65"/>
      <c r="F182" s="67"/>
      <c r="G182" s="242"/>
      <c r="H182" s="243"/>
      <c r="I182" s="217"/>
      <c r="J182" s="68"/>
      <c r="K182" s="220"/>
    </row>
    <row r="183" spans="1:11" ht="66.75" customHeight="1">
      <c r="A183" s="64"/>
      <c r="B183" s="64"/>
      <c r="C183" s="64"/>
      <c r="D183" s="64"/>
      <c r="E183" s="65"/>
      <c r="F183" s="67"/>
      <c r="G183" s="242"/>
      <c r="H183" s="243"/>
      <c r="I183" s="217"/>
      <c r="J183" s="68"/>
      <c r="K183" s="220"/>
    </row>
    <row r="184" spans="1:11" ht="66.75" customHeight="1">
      <c r="A184" s="64"/>
      <c r="B184" s="64"/>
      <c r="C184" s="64"/>
      <c r="D184" s="64"/>
      <c r="E184" s="65"/>
      <c r="F184" s="67"/>
      <c r="G184" s="242"/>
      <c r="H184" s="243"/>
      <c r="I184" s="217"/>
      <c r="J184" s="68"/>
      <c r="K184" s="220"/>
    </row>
    <row r="185" spans="1:11" ht="66.75" customHeight="1">
      <c r="A185" s="64"/>
      <c r="B185" s="64"/>
      <c r="C185" s="64"/>
      <c r="D185" s="64"/>
      <c r="E185" s="65"/>
      <c r="F185" s="67"/>
      <c r="G185" s="242"/>
      <c r="H185" s="243"/>
      <c r="I185" s="217"/>
      <c r="J185" s="68"/>
      <c r="K185" s="220"/>
    </row>
    <row r="186" spans="1:11" ht="66.75" customHeight="1">
      <c r="A186" s="64"/>
      <c r="B186" s="64"/>
      <c r="C186" s="64"/>
      <c r="D186" s="64"/>
      <c r="E186" s="65"/>
      <c r="F186" s="67"/>
      <c r="G186" s="242"/>
      <c r="H186" s="243"/>
      <c r="I186" s="217"/>
      <c r="J186" s="68"/>
      <c r="K186" s="220"/>
    </row>
    <row r="187" spans="1:11" ht="66.75" customHeight="1">
      <c r="A187" s="64"/>
      <c r="B187" s="64"/>
      <c r="C187" s="64"/>
      <c r="D187" s="64"/>
      <c r="E187" s="65"/>
      <c r="F187" s="67"/>
      <c r="G187" s="242"/>
      <c r="H187" s="243"/>
      <c r="I187" s="217"/>
      <c r="J187" s="68"/>
      <c r="K187" s="220"/>
    </row>
    <row r="188" spans="1:11" ht="66.75" customHeight="1">
      <c r="A188" s="64"/>
      <c r="B188" s="64"/>
      <c r="C188" s="64"/>
      <c r="D188" s="64"/>
      <c r="E188" s="65"/>
      <c r="F188" s="67"/>
      <c r="G188" s="242"/>
      <c r="H188" s="243"/>
      <c r="I188" s="217"/>
      <c r="J188" s="68"/>
      <c r="K188" s="220"/>
    </row>
    <row r="189" spans="1:11" ht="66.75" customHeight="1">
      <c r="A189" s="64"/>
      <c r="B189" s="64"/>
      <c r="C189" s="64"/>
      <c r="D189" s="64"/>
      <c r="E189" s="65"/>
      <c r="F189" s="67"/>
      <c r="G189" s="242"/>
      <c r="H189" s="243"/>
      <c r="I189" s="217"/>
      <c r="J189" s="68"/>
      <c r="K189" s="220"/>
    </row>
    <row r="190" spans="1:11" ht="66.75" customHeight="1">
      <c r="A190" s="64"/>
      <c r="B190" s="64"/>
      <c r="C190" s="64"/>
      <c r="D190" s="64"/>
      <c r="E190" s="65"/>
      <c r="F190" s="67"/>
      <c r="G190" s="242"/>
      <c r="H190" s="243"/>
      <c r="I190" s="217"/>
      <c r="J190" s="68"/>
      <c r="K190" s="220"/>
    </row>
    <row r="191" spans="1:11" ht="66.75" customHeight="1">
      <c r="A191" s="64"/>
      <c r="B191" s="64"/>
      <c r="C191" s="64"/>
      <c r="D191" s="64"/>
      <c r="E191" s="65"/>
      <c r="F191" s="67"/>
      <c r="G191" s="242"/>
      <c r="H191" s="243"/>
      <c r="I191" s="217"/>
      <c r="J191" s="68"/>
      <c r="K191" s="220"/>
    </row>
    <row r="192" spans="1:11" ht="66.75" customHeight="1">
      <c r="A192" s="64"/>
      <c r="B192" s="64"/>
      <c r="C192" s="64"/>
      <c r="D192" s="64"/>
      <c r="E192" s="65"/>
      <c r="F192" s="67"/>
      <c r="G192" s="242"/>
      <c r="H192" s="243"/>
      <c r="I192" s="217"/>
      <c r="J192" s="68"/>
      <c r="K192" s="220"/>
    </row>
    <row r="193" spans="1:11" ht="66.75" customHeight="1">
      <c r="A193" s="64"/>
      <c r="B193" s="64"/>
      <c r="C193" s="64"/>
      <c r="D193" s="64"/>
      <c r="E193" s="65"/>
      <c r="F193" s="67"/>
      <c r="G193" s="242"/>
      <c r="H193" s="243"/>
      <c r="I193" s="217"/>
      <c r="J193" s="68"/>
      <c r="K193" s="220"/>
    </row>
    <row r="194" spans="1:11" ht="66.75" customHeight="1">
      <c r="A194" s="64"/>
      <c r="B194" s="64"/>
      <c r="C194" s="64"/>
      <c r="D194" s="64"/>
      <c r="E194" s="65"/>
      <c r="F194" s="67"/>
      <c r="G194" s="242"/>
      <c r="H194" s="243"/>
      <c r="I194" s="217"/>
      <c r="J194" s="68"/>
      <c r="K194" s="220"/>
    </row>
    <row r="195" spans="1:11" ht="66.75" customHeight="1">
      <c r="A195" s="64"/>
      <c r="B195" s="64"/>
      <c r="C195" s="64"/>
      <c r="D195" s="64"/>
      <c r="E195" s="65"/>
      <c r="F195" s="67"/>
      <c r="G195" s="242"/>
      <c r="H195" s="243"/>
      <c r="I195" s="217"/>
      <c r="J195" s="68"/>
      <c r="K195" s="220"/>
    </row>
    <row r="196" spans="1:11" ht="66.75" customHeight="1">
      <c r="A196" s="64"/>
      <c r="B196" s="64"/>
      <c r="C196" s="64"/>
      <c r="D196" s="64"/>
      <c r="E196" s="65"/>
      <c r="F196" s="67"/>
      <c r="G196" s="242"/>
      <c r="H196" s="243"/>
      <c r="I196" s="217"/>
      <c r="J196" s="68"/>
      <c r="K196" s="220"/>
    </row>
    <row r="197" spans="1:11" ht="66.75" customHeight="1">
      <c r="A197" s="64"/>
      <c r="B197" s="64"/>
      <c r="C197" s="64"/>
      <c r="D197" s="64"/>
      <c r="E197" s="65"/>
      <c r="F197" s="67"/>
      <c r="G197" s="242"/>
      <c r="H197" s="243"/>
      <c r="I197" s="217"/>
      <c r="J197" s="68"/>
      <c r="K197" s="220"/>
    </row>
    <row r="198" spans="1:11" ht="66.75" customHeight="1">
      <c r="A198" s="64"/>
      <c r="B198" s="64"/>
      <c r="C198" s="64"/>
      <c r="D198" s="64"/>
      <c r="E198" s="65"/>
      <c r="F198" s="67"/>
      <c r="G198" s="242"/>
      <c r="H198" s="243"/>
      <c r="I198" s="217"/>
      <c r="J198" s="68"/>
      <c r="K198" s="220"/>
    </row>
    <row r="199" spans="1:11" ht="66.75" customHeight="1">
      <c r="A199" s="64"/>
      <c r="B199" s="64"/>
      <c r="C199" s="64"/>
      <c r="D199" s="64"/>
      <c r="E199" s="65"/>
      <c r="F199" s="67"/>
      <c r="G199" s="242"/>
      <c r="H199" s="243"/>
      <c r="I199" s="217"/>
      <c r="J199" s="68"/>
      <c r="K199" s="220"/>
    </row>
    <row r="200" spans="1:11" ht="66.75" customHeight="1">
      <c r="A200" s="64"/>
      <c r="B200" s="64"/>
      <c r="C200" s="64"/>
      <c r="D200" s="64"/>
      <c r="E200" s="65"/>
      <c r="F200" s="67"/>
      <c r="G200" s="242"/>
      <c r="H200" s="243"/>
      <c r="I200" s="217"/>
      <c r="J200" s="68"/>
      <c r="K200" s="220"/>
    </row>
    <row r="201" spans="1:11" ht="66.75" customHeight="1">
      <c r="A201" s="64"/>
      <c r="B201" s="64"/>
      <c r="C201" s="64"/>
      <c r="D201" s="64"/>
      <c r="E201" s="65"/>
      <c r="F201" s="67"/>
      <c r="G201" s="242"/>
      <c r="H201" s="243"/>
      <c r="I201" s="217"/>
      <c r="J201" s="68"/>
      <c r="K201" s="220"/>
    </row>
    <row r="202" spans="1:11" ht="66.75" customHeight="1">
      <c r="A202" s="64"/>
      <c r="B202" s="64"/>
      <c r="C202" s="64"/>
      <c r="D202" s="64"/>
      <c r="E202" s="65"/>
      <c r="F202" s="67"/>
      <c r="G202" s="242"/>
      <c r="H202" s="243"/>
      <c r="I202" s="217"/>
      <c r="J202" s="68"/>
      <c r="K202" s="220"/>
    </row>
    <row r="203" spans="1:11" ht="66.75" customHeight="1">
      <c r="A203" s="64"/>
      <c r="B203" s="64"/>
      <c r="C203" s="64"/>
      <c r="D203" s="64"/>
      <c r="E203" s="65"/>
      <c r="F203" s="67"/>
      <c r="G203" s="242"/>
      <c r="H203" s="243"/>
      <c r="I203" s="217"/>
      <c r="J203" s="68"/>
      <c r="K203" s="220"/>
    </row>
    <row r="204" spans="1:11" ht="66.75" customHeight="1">
      <c r="A204" s="64"/>
      <c r="B204" s="64"/>
      <c r="C204" s="64"/>
      <c r="D204" s="64"/>
      <c r="E204" s="65"/>
      <c r="F204" s="67"/>
      <c r="G204" s="242"/>
      <c r="H204" s="243"/>
      <c r="I204" s="217"/>
      <c r="J204" s="68"/>
      <c r="K204" s="220"/>
    </row>
    <row r="205" spans="1:11" ht="66.75" customHeight="1">
      <c r="A205" s="64"/>
      <c r="B205" s="64"/>
      <c r="C205" s="64"/>
      <c r="D205" s="64"/>
      <c r="E205" s="65"/>
      <c r="F205" s="67"/>
      <c r="G205" s="242"/>
      <c r="H205" s="243"/>
      <c r="I205" s="217"/>
      <c r="J205" s="68"/>
      <c r="K205" s="220"/>
    </row>
    <row r="206" spans="1:11" ht="66.75" customHeight="1">
      <c r="A206" s="64"/>
      <c r="B206" s="64"/>
      <c r="C206" s="64"/>
      <c r="D206" s="64"/>
      <c r="E206" s="65"/>
      <c r="F206" s="67"/>
      <c r="G206" s="242"/>
      <c r="H206" s="243"/>
      <c r="I206" s="217"/>
      <c r="J206" s="68"/>
      <c r="K206" s="220"/>
    </row>
    <row r="207" spans="1:11" ht="66.75" customHeight="1">
      <c r="A207" s="64"/>
      <c r="B207" s="64"/>
      <c r="C207" s="64"/>
      <c r="D207" s="64"/>
      <c r="E207" s="65"/>
      <c r="F207" s="67"/>
      <c r="G207" s="242"/>
      <c r="H207" s="243"/>
      <c r="I207" s="217"/>
      <c r="J207" s="68"/>
      <c r="K207" s="220"/>
    </row>
    <row r="208" spans="1:11" ht="66.75" customHeight="1">
      <c r="A208" s="64"/>
      <c r="B208" s="64"/>
      <c r="C208" s="64"/>
      <c r="D208" s="64"/>
      <c r="E208" s="65"/>
      <c r="F208" s="67"/>
      <c r="G208" s="242"/>
      <c r="H208" s="243"/>
      <c r="I208" s="217"/>
      <c r="J208" s="68"/>
      <c r="K208" s="220"/>
    </row>
    <row r="209" spans="1:11" ht="66.75" customHeight="1">
      <c r="A209" s="64"/>
      <c r="B209" s="64"/>
      <c r="C209" s="64"/>
      <c r="D209" s="64"/>
      <c r="E209" s="65"/>
      <c r="F209" s="67"/>
      <c r="G209" s="242"/>
      <c r="H209" s="243"/>
      <c r="I209" s="217"/>
      <c r="J209" s="68"/>
      <c r="K209" s="220"/>
    </row>
    <row r="210" spans="1:11" ht="66.75" customHeight="1">
      <c r="A210" s="64"/>
      <c r="B210" s="64"/>
      <c r="C210" s="64"/>
      <c r="D210" s="64"/>
      <c r="E210" s="65"/>
      <c r="F210" s="67"/>
      <c r="G210" s="242"/>
      <c r="H210" s="243"/>
      <c r="I210" s="217"/>
      <c r="J210" s="68"/>
      <c r="K210" s="220"/>
    </row>
    <row r="211" spans="1:11" ht="66.75" customHeight="1">
      <c r="A211" s="64"/>
      <c r="B211" s="64"/>
      <c r="C211" s="64"/>
      <c r="D211" s="64"/>
      <c r="E211" s="65"/>
      <c r="F211" s="67"/>
      <c r="G211" s="242"/>
      <c r="H211" s="243"/>
      <c r="I211" s="217"/>
      <c r="J211" s="68"/>
      <c r="K211" s="220"/>
    </row>
    <row r="212" spans="1:11" ht="66.75" customHeight="1">
      <c r="A212" s="64"/>
      <c r="B212" s="64"/>
      <c r="C212" s="64"/>
      <c r="D212" s="64"/>
      <c r="E212" s="65"/>
      <c r="F212" s="67"/>
      <c r="G212" s="242"/>
      <c r="H212" s="243"/>
      <c r="I212" s="217"/>
      <c r="J212" s="68"/>
      <c r="K212" s="220"/>
    </row>
    <row r="213" spans="1:11" ht="66.75" customHeight="1">
      <c r="A213" s="64"/>
      <c r="B213" s="64"/>
      <c r="C213" s="64"/>
      <c r="D213" s="64"/>
      <c r="E213" s="65"/>
      <c r="F213" s="67"/>
      <c r="G213" s="242"/>
      <c r="H213" s="243"/>
      <c r="I213" s="217"/>
      <c r="J213" s="68"/>
      <c r="K213" s="220"/>
    </row>
    <row r="214" spans="1:11" ht="66.75" customHeight="1">
      <c r="A214" s="64"/>
      <c r="B214" s="64"/>
      <c r="C214" s="64"/>
      <c r="D214" s="64"/>
      <c r="E214" s="65"/>
      <c r="F214" s="67"/>
      <c r="G214" s="242"/>
      <c r="H214" s="243"/>
      <c r="I214" s="217"/>
      <c r="J214" s="68"/>
      <c r="K214" s="220"/>
    </row>
    <row r="215" spans="1:11" ht="66.75" customHeight="1">
      <c r="A215" s="64"/>
      <c r="B215" s="64"/>
      <c r="C215" s="64"/>
      <c r="D215" s="64"/>
      <c r="E215" s="65"/>
      <c r="F215" s="67"/>
      <c r="G215" s="242"/>
      <c r="H215" s="243"/>
      <c r="I215" s="217"/>
      <c r="J215" s="68"/>
      <c r="K215" s="220"/>
    </row>
    <row r="216" spans="1:11" ht="66.75" customHeight="1">
      <c r="A216" s="64"/>
      <c r="B216" s="64"/>
      <c r="C216" s="64"/>
      <c r="D216" s="64"/>
      <c r="E216" s="65"/>
      <c r="F216" s="67"/>
      <c r="G216" s="242"/>
      <c r="H216" s="243"/>
      <c r="I216" s="217"/>
      <c r="J216" s="68"/>
      <c r="K216" s="220"/>
    </row>
    <row r="217" spans="1:11" ht="66.75" customHeight="1">
      <c r="A217" s="64"/>
      <c r="B217" s="64"/>
      <c r="C217" s="64"/>
      <c r="D217" s="64"/>
      <c r="E217" s="65"/>
      <c r="F217" s="67"/>
      <c r="G217" s="242"/>
      <c r="H217" s="243"/>
      <c r="I217" s="217"/>
      <c r="J217" s="68"/>
      <c r="K217" s="220"/>
    </row>
    <row r="218" spans="1:11" ht="66.75" customHeight="1">
      <c r="A218" s="64"/>
      <c r="B218" s="64"/>
      <c r="C218" s="64"/>
      <c r="D218" s="64"/>
      <c r="E218" s="65"/>
      <c r="F218" s="67"/>
      <c r="G218" s="242"/>
      <c r="H218" s="243"/>
      <c r="I218" s="217"/>
      <c r="J218" s="68"/>
      <c r="K218" s="220"/>
    </row>
    <row r="219" spans="1:11" ht="66.75" customHeight="1">
      <c r="A219" s="64"/>
      <c r="B219" s="64"/>
      <c r="C219" s="64"/>
      <c r="D219" s="64"/>
      <c r="E219" s="65"/>
      <c r="F219" s="67"/>
      <c r="G219" s="242"/>
      <c r="H219" s="243"/>
      <c r="I219" s="217"/>
      <c r="J219" s="68"/>
      <c r="K219" s="220"/>
    </row>
    <row r="220" spans="1:11" ht="66.75" customHeight="1">
      <c r="A220" s="64"/>
      <c r="B220" s="64"/>
      <c r="C220" s="64"/>
      <c r="D220" s="64"/>
      <c r="E220" s="65"/>
      <c r="F220" s="67"/>
      <c r="G220" s="242"/>
      <c r="H220" s="243"/>
      <c r="I220" s="217"/>
      <c r="J220" s="68"/>
      <c r="K220" s="220"/>
    </row>
    <row r="221" spans="1:11" ht="66.75" customHeight="1">
      <c r="A221" s="64"/>
      <c r="B221" s="64"/>
      <c r="C221" s="64"/>
      <c r="D221" s="64"/>
      <c r="E221" s="65"/>
      <c r="F221" s="67"/>
      <c r="G221" s="242"/>
      <c r="H221" s="243"/>
      <c r="I221" s="217"/>
      <c r="J221" s="68"/>
      <c r="K221" s="220"/>
    </row>
    <row r="222" spans="1:11" ht="66.75" customHeight="1">
      <c r="A222" s="64"/>
      <c r="B222" s="64"/>
      <c r="C222" s="64"/>
      <c r="D222" s="64"/>
      <c r="E222" s="65"/>
      <c r="F222" s="67"/>
      <c r="G222" s="242"/>
      <c r="H222" s="243"/>
      <c r="I222" s="217"/>
      <c r="J222" s="68"/>
      <c r="K222" s="220"/>
    </row>
    <row r="223" spans="1:11" ht="66.75" customHeight="1">
      <c r="A223" s="64"/>
      <c r="B223" s="64"/>
      <c r="C223" s="64"/>
      <c r="D223" s="64"/>
      <c r="E223" s="65"/>
      <c r="F223" s="67"/>
      <c r="G223" s="242"/>
      <c r="H223" s="243"/>
      <c r="I223" s="217"/>
      <c r="J223" s="68"/>
      <c r="K223" s="220"/>
    </row>
    <row r="224" spans="1:11" ht="66.75" customHeight="1">
      <c r="A224" s="64"/>
      <c r="B224" s="64"/>
      <c r="C224" s="64"/>
      <c r="D224" s="64"/>
      <c r="E224" s="65"/>
      <c r="F224" s="67"/>
      <c r="G224" s="242"/>
      <c r="H224" s="243"/>
      <c r="I224" s="217"/>
      <c r="J224" s="68"/>
      <c r="K224" s="220"/>
    </row>
    <row r="225" spans="1:11" ht="66.75" customHeight="1">
      <c r="A225" s="64"/>
      <c r="B225" s="64"/>
      <c r="C225" s="64"/>
      <c r="D225" s="64"/>
      <c r="E225" s="65"/>
      <c r="F225" s="67"/>
      <c r="G225" s="242"/>
      <c r="H225" s="243"/>
      <c r="I225" s="217"/>
      <c r="J225" s="68"/>
      <c r="K225" s="220"/>
    </row>
    <row r="226" spans="1:11" ht="66.75" customHeight="1">
      <c r="A226" s="64"/>
      <c r="B226" s="64"/>
      <c r="C226" s="64"/>
      <c r="D226" s="64"/>
      <c r="E226" s="65"/>
      <c r="F226" s="67"/>
      <c r="G226" s="242"/>
      <c r="H226" s="243"/>
      <c r="I226" s="217"/>
      <c r="J226" s="68"/>
      <c r="K226" s="220"/>
    </row>
    <row r="227" spans="1:11" ht="66.75" customHeight="1">
      <c r="A227" s="64"/>
      <c r="B227" s="64"/>
      <c r="C227" s="64"/>
      <c r="D227" s="64"/>
      <c r="E227" s="65"/>
      <c r="F227" s="67"/>
      <c r="G227" s="242"/>
      <c r="H227" s="243"/>
      <c r="I227" s="217"/>
      <c r="J227" s="68"/>
      <c r="K227" s="220"/>
    </row>
    <row r="228" spans="1:11" ht="66.75" customHeight="1">
      <c r="A228" s="64"/>
      <c r="B228" s="64"/>
      <c r="C228" s="64"/>
      <c r="D228" s="64"/>
      <c r="E228" s="65"/>
      <c r="F228" s="67"/>
      <c r="G228" s="242"/>
      <c r="H228" s="243"/>
      <c r="I228" s="217"/>
      <c r="J228" s="68"/>
      <c r="K228" s="220"/>
    </row>
    <row r="229" spans="1:11" ht="66.75" customHeight="1">
      <c r="A229" s="64"/>
      <c r="B229" s="64"/>
      <c r="C229" s="64"/>
      <c r="D229" s="64"/>
      <c r="E229" s="65"/>
      <c r="F229" s="67"/>
      <c r="G229" s="242"/>
      <c r="H229" s="243"/>
      <c r="I229" s="217"/>
      <c r="J229" s="68"/>
      <c r="K229" s="220"/>
    </row>
    <row r="230" spans="1:11" ht="66.75" customHeight="1">
      <c r="A230" s="64"/>
      <c r="B230" s="64"/>
      <c r="C230" s="64"/>
      <c r="D230" s="64"/>
      <c r="E230" s="65"/>
      <c r="F230" s="67"/>
      <c r="G230" s="242"/>
      <c r="H230" s="243"/>
      <c r="I230" s="217"/>
      <c r="J230" s="68"/>
      <c r="K230" s="220"/>
    </row>
    <row r="231" spans="1:11" ht="66.75" customHeight="1">
      <c r="A231" s="64"/>
      <c r="B231" s="64"/>
      <c r="C231" s="64"/>
      <c r="D231" s="64"/>
      <c r="E231" s="65"/>
      <c r="F231" s="67"/>
      <c r="G231" s="242"/>
      <c r="H231" s="243"/>
      <c r="I231" s="217"/>
      <c r="J231" s="68"/>
      <c r="K231" s="220"/>
    </row>
    <row r="232" spans="1:11" ht="66.75" customHeight="1">
      <c r="A232" s="64"/>
      <c r="B232" s="64"/>
      <c r="C232" s="64"/>
      <c r="D232" s="64"/>
      <c r="E232" s="65"/>
      <c r="F232" s="67"/>
      <c r="G232" s="242"/>
      <c r="H232" s="243"/>
      <c r="I232" s="217"/>
      <c r="J232" s="68"/>
      <c r="K232" s="220"/>
    </row>
    <row r="233" spans="1:11" ht="66.75" customHeight="1">
      <c r="A233" s="64"/>
      <c r="B233" s="64"/>
      <c r="C233" s="64"/>
      <c r="D233" s="64"/>
      <c r="E233" s="65"/>
      <c r="F233" s="67"/>
      <c r="G233" s="242"/>
      <c r="H233" s="243"/>
      <c r="I233" s="217"/>
      <c r="J233" s="68"/>
      <c r="K233" s="220"/>
    </row>
    <row r="234" spans="1:11" ht="66.75" customHeight="1">
      <c r="A234" s="64"/>
      <c r="B234" s="64"/>
      <c r="C234" s="64"/>
      <c r="D234" s="64"/>
      <c r="E234" s="65"/>
      <c r="F234" s="67"/>
      <c r="G234" s="242"/>
      <c r="H234" s="243"/>
      <c r="I234" s="217"/>
      <c r="J234" s="68"/>
      <c r="K234" s="220"/>
    </row>
    <row r="235" spans="1:11" ht="66.75" customHeight="1">
      <c r="A235" s="64"/>
      <c r="B235" s="64"/>
      <c r="C235" s="64"/>
      <c r="D235" s="64"/>
      <c r="E235" s="65"/>
      <c r="F235" s="67"/>
      <c r="G235" s="242"/>
      <c r="H235" s="243"/>
      <c r="I235" s="217"/>
      <c r="J235" s="68"/>
      <c r="K235" s="220"/>
    </row>
    <row r="236" spans="1:11" ht="66.75" customHeight="1">
      <c r="A236" s="64"/>
      <c r="B236" s="64"/>
      <c r="C236" s="64"/>
      <c r="D236" s="64"/>
      <c r="E236" s="65"/>
      <c r="F236" s="67"/>
      <c r="G236" s="242"/>
      <c r="H236" s="243"/>
      <c r="I236" s="217"/>
      <c r="J236" s="68"/>
      <c r="K236" s="220"/>
    </row>
    <row r="237" spans="1:11" ht="66.75" customHeight="1">
      <c r="A237" s="64"/>
      <c r="B237" s="64"/>
      <c r="C237" s="64"/>
      <c r="D237" s="64"/>
      <c r="E237" s="65"/>
      <c r="F237" s="67"/>
      <c r="G237" s="242"/>
      <c r="H237" s="243"/>
      <c r="I237" s="217"/>
      <c r="J237" s="68"/>
      <c r="K237" s="220"/>
    </row>
    <row r="238" spans="1:11" ht="66.75" customHeight="1">
      <c r="A238" s="64"/>
      <c r="B238" s="64"/>
      <c r="C238" s="64"/>
      <c r="D238" s="64"/>
      <c r="E238" s="65"/>
      <c r="F238" s="67"/>
      <c r="G238" s="242"/>
      <c r="H238" s="243"/>
      <c r="I238" s="217"/>
      <c r="J238" s="68"/>
      <c r="K238" s="220"/>
    </row>
    <row r="239" spans="1:11" ht="66.75" customHeight="1">
      <c r="A239" s="64"/>
      <c r="B239" s="64"/>
      <c r="C239" s="64"/>
      <c r="D239" s="64"/>
      <c r="E239" s="65"/>
      <c r="F239" s="67"/>
      <c r="G239" s="242"/>
      <c r="H239" s="243"/>
      <c r="I239" s="217"/>
      <c r="J239" s="68"/>
      <c r="K239" s="220"/>
    </row>
    <row r="240" spans="1:11" ht="66.75" customHeight="1">
      <c r="A240" s="64"/>
      <c r="B240" s="64"/>
      <c r="C240" s="64"/>
      <c r="D240" s="64"/>
      <c r="E240" s="65"/>
      <c r="F240" s="67"/>
      <c r="G240" s="242"/>
      <c r="H240" s="243"/>
      <c r="I240" s="217"/>
      <c r="J240" s="68"/>
      <c r="K240" s="220"/>
    </row>
    <row r="241" spans="1:11" ht="66.75" customHeight="1">
      <c r="A241" s="64"/>
      <c r="B241" s="64"/>
      <c r="C241" s="64"/>
      <c r="D241" s="64"/>
      <c r="E241" s="65"/>
      <c r="F241" s="67"/>
      <c r="G241" s="242"/>
      <c r="H241" s="243"/>
      <c r="I241" s="217"/>
      <c r="J241" s="68"/>
      <c r="K241" s="220"/>
    </row>
    <row r="242" spans="1:11" ht="66.75" customHeight="1">
      <c r="A242" s="64"/>
      <c r="B242" s="64"/>
      <c r="C242" s="64"/>
      <c r="D242" s="64"/>
      <c r="E242" s="65"/>
      <c r="F242" s="67"/>
      <c r="G242" s="242"/>
      <c r="H242" s="243"/>
      <c r="I242" s="217"/>
      <c r="J242" s="68"/>
      <c r="K242" s="220"/>
    </row>
    <row r="243" spans="1:11" ht="66.75" customHeight="1">
      <c r="A243" s="64"/>
      <c r="B243" s="64"/>
      <c r="C243" s="64"/>
      <c r="D243" s="64"/>
      <c r="E243" s="65"/>
      <c r="F243" s="67"/>
      <c r="G243" s="242"/>
      <c r="H243" s="243"/>
      <c r="I243" s="217"/>
      <c r="J243" s="68"/>
      <c r="K243" s="220"/>
    </row>
    <row r="244" spans="1:11" ht="66.75" customHeight="1">
      <c r="A244" s="64"/>
      <c r="B244" s="64"/>
      <c r="C244" s="64"/>
      <c r="D244" s="64"/>
      <c r="E244" s="65"/>
      <c r="F244" s="67"/>
      <c r="G244" s="242"/>
      <c r="H244" s="243"/>
      <c r="I244" s="217"/>
      <c r="J244" s="68"/>
      <c r="K244" s="220"/>
    </row>
    <row r="245" spans="1:11" ht="66.75" customHeight="1">
      <c r="A245" s="64"/>
      <c r="B245" s="64"/>
      <c r="C245" s="64"/>
      <c r="D245" s="64"/>
      <c r="E245" s="65"/>
      <c r="F245" s="67"/>
      <c r="G245" s="242"/>
      <c r="H245" s="243"/>
      <c r="I245" s="217"/>
      <c r="J245" s="68"/>
      <c r="K245" s="220"/>
    </row>
    <row r="246" spans="1:11" ht="66.75" customHeight="1">
      <c r="A246" s="64"/>
      <c r="B246" s="64"/>
      <c r="C246" s="64"/>
      <c r="D246" s="64"/>
      <c r="E246" s="65"/>
      <c r="F246" s="67"/>
      <c r="G246" s="242"/>
      <c r="H246" s="243"/>
      <c r="I246" s="217"/>
      <c r="J246" s="68"/>
      <c r="K246" s="220"/>
    </row>
    <row r="247" spans="1:11" ht="66.75" customHeight="1">
      <c r="A247" s="64"/>
      <c r="B247" s="64"/>
      <c r="C247" s="64"/>
      <c r="D247" s="64"/>
      <c r="E247" s="65"/>
      <c r="F247" s="67"/>
      <c r="G247" s="242"/>
      <c r="H247" s="243"/>
      <c r="I247" s="217"/>
      <c r="J247" s="68"/>
      <c r="K247" s="220"/>
    </row>
    <row r="248" spans="1:11" ht="66.75" customHeight="1">
      <c r="A248" s="64"/>
      <c r="B248" s="64"/>
      <c r="C248" s="64"/>
      <c r="D248" s="64"/>
      <c r="E248" s="65"/>
      <c r="F248" s="67"/>
      <c r="G248" s="242"/>
      <c r="H248" s="243"/>
      <c r="I248" s="217"/>
      <c r="J248" s="68"/>
      <c r="K248" s="220"/>
    </row>
    <row r="249" spans="1:11" ht="66.75" customHeight="1">
      <c r="A249" s="64"/>
      <c r="B249" s="64"/>
      <c r="C249" s="64"/>
      <c r="D249" s="64"/>
      <c r="E249" s="65"/>
      <c r="F249" s="67"/>
      <c r="G249" s="242"/>
      <c r="H249" s="243"/>
      <c r="I249" s="217"/>
      <c r="J249" s="68"/>
      <c r="K249" s="220"/>
    </row>
    <row r="250" spans="1:11" ht="66.75" customHeight="1">
      <c r="A250" s="64"/>
      <c r="B250" s="64"/>
      <c r="C250" s="64"/>
      <c r="D250" s="64"/>
      <c r="E250" s="65"/>
      <c r="F250" s="67"/>
      <c r="G250" s="242"/>
      <c r="H250" s="243"/>
      <c r="I250" s="217"/>
      <c r="J250" s="68"/>
      <c r="K250" s="220"/>
    </row>
    <row r="251" spans="1:11" ht="66.75" customHeight="1">
      <c r="A251" s="64"/>
      <c r="B251" s="64"/>
      <c r="C251" s="64"/>
      <c r="D251" s="64"/>
      <c r="E251" s="65"/>
      <c r="F251" s="67"/>
      <c r="G251" s="242"/>
      <c r="H251" s="243"/>
      <c r="I251" s="217"/>
      <c r="J251" s="68"/>
      <c r="K251" s="220"/>
    </row>
    <row r="252" spans="1:11" ht="66.75" customHeight="1">
      <c r="A252" s="64"/>
      <c r="B252" s="64"/>
      <c r="C252" s="64"/>
      <c r="D252" s="64"/>
      <c r="E252" s="65"/>
      <c r="F252" s="67"/>
      <c r="G252" s="242"/>
      <c r="H252" s="243"/>
      <c r="I252" s="217"/>
      <c r="J252" s="68"/>
      <c r="K252" s="220"/>
    </row>
    <row r="253" spans="1:11" ht="66.75" customHeight="1">
      <c r="A253" s="64"/>
      <c r="B253" s="64"/>
      <c r="C253" s="64"/>
      <c r="D253" s="64"/>
      <c r="E253" s="65"/>
      <c r="F253" s="67"/>
      <c r="G253" s="242"/>
      <c r="H253" s="243"/>
      <c r="I253" s="217"/>
      <c r="J253" s="68"/>
      <c r="K253" s="220"/>
    </row>
    <row r="254" spans="1:11" ht="66.75" customHeight="1">
      <c r="A254" s="64"/>
      <c r="B254" s="64"/>
      <c r="C254" s="64"/>
      <c r="D254" s="64"/>
      <c r="E254" s="65"/>
      <c r="F254" s="67"/>
      <c r="G254" s="242"/>
      <c r="H254" s="243"/>
      <c r="I254" s="217"/>
      <c r="J254" s="68"/>
      <c r="K254" s="220"/>
    </row>
    <row r="255" spans="1:11" ht="66.75" customHeight="1">
      <c r="A255" s="64"/>
      <c r="B255" s="64"/>
      <c r="C255" s="64"/>
      <c r="D255" s="64"/>
      <c r="E255" s="65"/>
      <c r="F255" s="67"/>
      <c r="G255" s="242"/>
      <c r="H255" s="243"/>
      <c r="I255" s="217"/>
      <c r="J255" s="68"/>
      <c r="K255" s="220"/>
    </row>
    <row r="256" spans="1:11" ht="66.75" customHeight="1">
      <c r="A256" s="64"/>
      <c r="B256" s="64"/>
      <c r="C256" s="64"/>
      <c r="D256" s="64"/>
      <c r="E256" s="65"/>
      <c r="F256" s="67"/>
      <c r="G256" s="242"/>
      <c r="H256" s="243"/>
      <c r="I256" s="217"/>
      <c r="J256" s="68"/>
      <c r="K256" s="220"/>
    </row>
    <row r="257" spans="1:11" ht="66.75" customHeight="1">
      <c r="A257" s="64"/>
      <c r="B257" s="64"/>
      <c r="C257" s="64"/>
      <c r="D257" s="64"/>
      <c r="E257" s="65"/>
      <c r="F257" s="67"/>
      <c r="G257" s="242"/>
      <c r="H257" s="243"/>
      <c r="I257" s="217"/>
      <c r="J257" s="68"/>
      <c r="K257" s="220"/>
    </row>
    <row r="258" spans="1:11" ht="66.75" customHeight="1">
      <c r="A258" s="64"/>
      <c r="B258" s="64"/>
      <c r="C258" s="64"/>
      <c r="D258" s="64"/>
      <c r="E258" s="65"/>
      <c r="F258" s="67"/>
      <c r="G258" s="242"/>
      <c r="H258" s="243"/>
      <c r="I258" s="217"/>
      <c r="J258" s="68"/>
      <c r="K258" s="220"/>
    </row>
    <row r="259" spans="1:11" ht="66.75" customHeight="1">
      <c r="A259" s="64"/>
      <c r="B259" s="64"/>
      <c r="C259" s="64"/>
      <c r="D259" s="64"/>
      <c r="E259" s="65"/>
      <c r="F259" s="67"/>
      <c r="G259" s="242"/>
      <c r="H259" s="243"/>
      <c r="I259" s="217"/>
      <c r="J259" s="68"/>
      <c r="K259" s="220"/>
    </row>
    <row r="260" spans="1:11" ht="66.75" customHeight="1">
      <c r="A260" s="64"/>
      <c r="B260" s="64"/>
      <c r="C260" s="64"/>
      <c r="D260" s="64"/>
      <c r="E260" s="65"/>
      <c r="F260" s="67"/>
      <c r="G260" s="242"/>
      <c r="H260" s="243"/>
      <c r="I260" s="217"/>
      <c r="J260" s="68"/>
      <c r="K260" s="220"/>
    </row>
    <row r="261" spans="1:11" ht="66.75" customHeight="1">
      <c r="A261" s="64"/>
      <c r="B261" s="64"/>
      <c r="C261" s="64"/>
      <c r="D261" s="64"/>
      <c r="E261" s="65"/>
      <c r="F261" s="67"/>
      <c r="G261" s="242"/>
      <c r="H261" s="243"/>
      <c r="I261" s="217"/>
      <c r="J261" s="68"/>
      <c r="K261" s="220"/>
    </row>
    <row r="262" spans="1:11" ht="66.75" customHeight="1">
      <c r="A262" s="64"/>
      <c r="B262" s="64"/>
      <c r="C262" s="64"/>
      <c r="D262" s="64"/>
      <c r="E262" s="65"/>
      <c r="F262" s="67"/>
      <c r="G262" s="242"/>
      <c r="H262" s="243"/>
      <c r="I262" s="217"/>
      <c r="J262" s="68"/>
      <c r="K262" s="220"/>
    </row>
    <row r="263" spans="1:11" ht="66.75" customHeight="1">
      <c r="A263" s="64"/>
      <c r="B263" s="64"/>
      <c r="C263" s="64"/>
      <c r="D263" s="64"/>
      <c r="E263" s="65"/>
      <c r="F263" s="67"/>
      <c r="G263" s="242"/>
      <c r="H263" s="243"/>
      <c r="I263" s="217"/>
      <c r="J263" s="68"/>
      <c r="K263" s="220"/>
    </row>
    <row r="264" spans="1:11" ht="66.75" customHeight="1">
      <c r="A264" s="64"/>
      <c r="B264" s="64"/>
      <c r="C264" s="64"/>
      <c r="D264" s="64"/>
      <c r="E264" s="65"/>
      <c r="F264" s="67"/>
      <c r="G264" s="242"/>
      <c r="H264" s="243"/>
      <c r="I264" s="217"/>
      <c r="J264" s="68"/>
      <c r="K264" s="220"/>
    </row>
    <row r="265" spans="1:11" ht="66.75" customHeight="1">
      <c r="A265" s="64"/>
      <c r="B265" s="64"/>
      <c r="C265" s="64"/>
      <c r="D265" s="64"/>
      <c r="E265" s="65"/>
      <c r="F265" s="67"/>
      <c r="G265" s="242"/>
      <c r="H265" s="243"/>
      <c r="I265" s="217"/>
      <c r="J265" s="68"/>
      <c r="K265" s="220"/>
    </row>
    <row r="266" spans="1:11" ht="66.75" customHeight="1">
      <c r="A266" s="64"/>
      <c r="B266" s="64"/>
      <c r="C266" s="64"/>
      <c r="D266" s="64"/>
      <c r="E266" s="65"/>
      <c r="F266" s="67"/>
      <c r="G266" s="242"/>
      <c r="H266" s="243"/>
      <c r="I266" s="217"/>
      <c r="J266" s="68"/>
      <c r="K266" s="220"/>
    </row>
    <row r="267" spans="1:11" ht="66.75" customHeight="1">
      <c r="A267" s="64"/>
      <c r="B267" s="64"/>
      <c r="C267" s="64"/>
      <c r="D267" s="64"/>
      <c r="E267" s="65"/>
      <c r="F267" s="67"/>
      <c r="G267" s="242"/>
      <c r="H267" s="243"/>
      <c r="I267" s="217"/>
      <c r="J267" s="68"/>
      <c r="K267" s="220"/>
    </row>
    <row r="268" spans="1:11" ht="66.75" customHeight="1">
      <c r="A268" s="64"/>
      <c r="B268" s="64"/>
      <c r="C268" s="64"/>
      <c r="D268" s="64"/>
      <c r="E268" s="65"/>
      <c r="F268" s="67"/>
      <c r="G268" s="242"/>
      <c r="H268" s="243"/>
      <c r="I268" s="217"/>
      <c r="J268" s="68"/>
      <c r="K268" s="220"/>
    </row>
    <row r="269" spans="1:11" ht="66.75" customHeight="1">
      <c r="A269" s="64"/>
      <c r="B269" s="64"/>
      <c r="C269" s="64"/>
      <c r="D269" s="64"/>
      <c r="E269" s="65"/>
      <c r="F269" s="67"/>
      <c r="G269" s="242"/>
      <c r="H269" s="243"/>
      <c r="I269" s="217"/>
      <c r="J269" s="68"/>
      <c r="K269" s="220"/>
    </row>
    <row r="270" spans="1:11" ht="66.75" customHeight="1">
      <c r="A270" s="64"/>
      <c r="B270" s="64"/>
      <c r="C270" s="64"/>
      <c r="D270" s="64"/>
      <c r="E270" s="65"/>
      <c r="F270" s="67"/>
      <c r="G270" s="242"/>
      <c r="H270" s="243"/>
      <c r="I270" s="217"/>
      <c r="J270" s="68"/>
      <c r="K270" s="220"/>
    </row>
    <row r="271" spans="1:11" ht="66.75" customHeight="1">
      <c r="A271" s="64"/>
      <c r="B271" s="64"/>
      <c r="C271" s="64"/>
      <c r="D271" s="64"/>
      <c r="E271" s="65"/>
      <c r="F271" s="67"/>
      <c r="G271" s="242"/>
      <c r="H271" s="243"/>
      <c r="I271" s="217"/>
      <c r="J271" s="68"/>
      <c r="K271" s="220"/>
    </row>
    <row r="272" spans="1:11" ht="66.75" customHeight="1">
      <c r="A272" s="64"/>
      <c r="B272" s="64"/>
      <c r="C272" s="64"/>
      <c r="D272" s="64"/>
      <c r="E272" s="65"/>
      <c r="F272" s="67"/>
      <c r="G272" s="242"/>
      <c r="H272" s="243"/>
      <c r="I272" s="217"/>
      <c r="J272" s="68"/>
      <c r="K272" s="220"/>
    </row>
    <row r="273" spans="1:11" ht="66.75" customHeight="1">
      <c r="A273" s="64"/>
      <c r="B273" s="64"/>
      <c r="C273" s="64"/>
      <c r="D273" s="64"/>
      <c r="E273" s="65"/>
      <c r="F273" s="67"/>
      <c r="G273" s="242"/>
      <c r="H273" s="243"/>
      <c r="I273" s="217"/>
      <c r="J273" s="68"/>
      <c r="K273" s="220"/>
    </row>
    <row r="274" spans="1:11" ht="66.75" customHeight="1">
      <c r="A274" s="64"/>
      <c r="B274" s="64"/>
      <c r="C274" s="64"/>
      <c r="D274" s="64"/>
      <c r="E274" s="65"/>
      <c r="F274" s="67"/>
      <c r="G274" s="242"/>
      <c r="H274" s="243"/>
      <c r="I274" s="217"/>
      <c r="J274" s="68"/>
      <c r="K274" s="220"/>
    </row>
    <row r="275" spans="1:11" ht="66.75" customHeight="1">
      <c r="A275" s="64"/>
      <c r="B275" s="64"/>
      <c r="C275" s="64"/>
      <c r="D275" s="64"/>
      <c r="E275" s="65"/>
      <c r="F275" s="67"/>
      <c r="G275" s="242"/>
      <c r="H275" s="243"/>
      <c r="I275" s="217"/>
      <c r="J275" s="68"/>
      <c r="K275" s="220"/>
    </row>
    <row r="276" spans="1:11" ht="66.75" customHeight="1">
      <c r="A276" s="64"/>
      <c r="B276" s="64"/>
      <c r="C276" s="64"/>
      <c r="D276" s="64"/>
      <c r="E276" s="65"/>
      <c r="F276" s="67"/>
      <c r="G276" s="242"/>
      <c r="H276" s="243"/>
      <c r="I276" s="217"/>
      <c r="J276" s="68"/>
      <c r="K276" s="220"/>
    </row>
    <row r="277" spans="1:11" ht="66.75" customHeight="1">
      <c r="A277" s="64"/>
      <c r="B277" s="64"/>
      <c r="C277" s="64"/>
      <c r="D277" s="64"/>
      <c r="E277" s="65"/>
      <c r="F277" s="67"/>
      <c r="G277" s="242"/>
      <c r="H277" s="243"/>
      <c r="I277" s="217"/>
      <c r="J277" s="68"/>
      <c r="K277" s="220"/>
    </row>
    <row r="278" spans="1:11" ht="66.75" customHeight="1">
      <c r="A278" s="64"/>
      <c r="B278" s="64"/>
      <c r="C278" s="64"/>
      <c r="D278" s="64"/>
      <c r="E278" s="65"/>
      <c r="F278" s="67"/>
      <c r="G278" s="242"/>
      <c r="H278" s="243"/>
      <c r="I278" s="217"/>
      <c r="J278" s="68"/>
      <c r="K278" s="220"/>
    </row>
    <row r="279" spans="1:11" ht="66.75" customHeight="1">
      <c r="A279" s="64"/>
      <c r="B279" s="64"/>
      <c r="C279" s="64"/>
      <c r="D279" s="64"/>
      <c r="E279" s="65"/>
      <c r="F279" s="67"/>
      <c r="G279" s="242"/>
      <c r="H279" s="243"/>
      <c r="I279" s="217"/>
      <c r="J279" s="68"/>
      <c r="K279" s="220"/>
    </row>
    <row r="280" spans="1:11" ht="66.75" customHeight="1">
      <c r="A280" s="64"/>
      <c r="B280" s="64"/>
      <c r="C280" s="64"/>
      <c r="D280" s="64"/>
      <c r="E280" s="65"/>
      <c r="F280" s="67"/>
      <c r="G280" s="242"/>
      <c r="H280" s="243"/>
      <c r="I280" s="217"/>
      <c r="J280" s="68"/>
      <c r="K280" s="220"/>
    </row>
    <row r="281" spans="1:11" ht="66.75" customHeight="1">
      <c r="A281" s="64"/>
      <c r="B281" s="64"/>
      <c r="C281" s="64"/>
      <c r="D281" s="64"/>
      <c r="E281" s="65"/>
      <c r="F281" s="67"/>
      <c r="G281" s="242"/>
      <c r="H281" s="243"/>
      <c r="I281" s="217"/>
      <c r="J281" s="68"/>
      <c r="K281" s="220"/>
    </row>
    <row r="282" spans="1:11" ht="66.75" customHeight="1">
      <c r="A282" s="64"/>
      <c r="B282" s="64"/>
      <c r="C282" s="64"/>
      <c r="D282" s="64"/>
      <c r="E282" s="65"/>
      <c r="F282" s="67"/>
      <c r="G282" s="242"/>
      <c r="H282" s="243"/>
      <c r="I282" s="217"/>
      <c r="J282" s="68"/>
      <c r="K282" s="220"/>
    </row>
    <row r="283" spans="1:11" ht="66.75" customHeight="1">
      <c r="A283" s="64"/>
      <c r="B283" s="64"/>
      <c r="C283" s="64"/>
      <c r="D283" s="64"/>
      <c r="E283" s="65"/>
      <c r="F283" s="67"/>
      <c r="G283" s="242"/>
      <c r="H283" s="243"/>
      <c r="I283" s="217"/>
      <c r="J283" s="68"/>
      <c r="K283" s="220"/>
    </row>
    <row r="284" spans="1:11" ht="66.75" customHeight="1">
      <c r="A284" s="64"/>
      <c r="B284" s="64"/>
      <c r="C284" s="64"/>
      <c r="D284" s="64"/>
      <c r="E284" s="65"/>
      <c r="F284" s="67"/>
      <c r="G284" s="242"/>
      <c r="H284" s="243"/>
      <c r="I284" s="217"/>
      <c r="J284" s="68"/>
      <c r="K284" s="220"/>
    </row>
    <row r="285" spans="1:11" ht="66.75" customHeight="1">
      <c r="A285" s="64"/>
      <c r="B285" s="64"/>
      <c r="C285" s="64"/>
      <c r="D285" s="64"/>
      <c r="E285" s="65"/>
      <c r="F285" s="67"/>
      <c r="G285" s="242"/>
      <c r="H285" s="243"/>
      <c r="I285" s="217"/>
      <c r="J285" s="68"/>
      <c r="K285" s="220"/>
    </row>
    <row r="286" spans="1:11" ht="66.75" customHeight="1">
      <c r="A286" s="64"/>
      <c r="B286" s="64"/>
      <c r="C286" s="64"/>
      <c r="D286" s="64"/>
      <c r="E286" s="65"/>
      <c r="F286" s="67"/>
      <c r="G286" s="242"/>
      <c r="H286" s="243"/>
      <c r="I286" s="217"/>
      <c r="J286" s="68"/>
      <c r="K286" s="220"/>
    </row>
    <row r="287" spans="1:11" ht="66.75" customHeight="1">
      <c r="A287" s="64"/>
      <c r="B287" s="64"/>
      <c r="C287" s="64"/>
      <c r="D287" s="64"/>
      <c r="E287" s="65"/>
      <c r="F287" s="67"/>
      <c r="G287" s="242"/>
      <c r="H287" s="243"/>
      <c r="I287" s="217"/>
      <c r="J287" s="68"/>
      <c r="K287" s="220"/>
    </row>
    <row r="288" spans="1:11" ht="66.75" customHeight="1">
      <c r="A288" s="64"/>
      <c r="B288" s="64"/>
      <c r="C288" s="64"/>
      <c r="D288" s="64"/>
      <c r="E288" s="65"/>
      <c r="F288" s="67"/>
      <c r="G288" s="242"/>
      <c r="H288" s="243"/>
      <c r="I288" s="217"/>
      <c r="J288" s="68"/>
      <c r="K288" s="220"/>
    </row>
    <row r="289" spans="1:11" ht="66.75" customHeight="1">
      <c r="A289" s="64"/>
      <c r="B289" s="64"/>
      <c r="C289" s="64"/>
      <c r="D289" s="64"/>
      <c r="E289" s="65"/>
      <c r="F289" s="67"/>
      <c r="G289" s="242"/>
      <c r="H289" s="243"/>
      <c r="I289" s="217"/>
      <c r="J289" s="68"/>
      <c r="K289" s="220"/>
    </row>
    <row r="290" spans="1:11" ht="66.75" customHeight="1">
      <c r="A290" s="64"/>
      <c r="B290" s="64"/>
      <c r="C290" s="64"/>
      <c r="D290" s="64"/>
      <c r="E290" s="65"/>
      <c r="F290" s="67"/>
      <c r="G290" s="242"/>
      <c r="H290" s="243"/>
      <c r="I290" s="217"/>
      <c r="J290" s="68"/>
      <c r="K290" s="220"/>
    </row>
    <row r="291" spans="1:11" ht="66.75" customHeight="1">
      <c r="A291" s="64"/>
      <c r="B291" s="64"/>
      <c r="C291" s="64"/>
      <c r="D291" s="64"/>
      <c r="E291" s="65"/>
      <c r="F291" s="67"/>
      <c r="G291" s="242"/>
      <c r="H291" s="243"/>
      <c r="I291" s="217"/>
      <c r="J291" s="68"/>
      <c r="K291" s="220"/>
    </row>
    <row r="292" spans="1:11" ht="66.75" customHeight="1">
      <c r="A292" s="64"/>
      <c r="B292" s="64"/>
      <c r="C292" s="64"/>
      <c r="D292" s="64"/>
      <c r="E292" s="65"/>
      <c r="F292" s="67"/>
      <c r="G292" s="242"/>
      <c r="H292" s="243"/>
      <c r="I292" s="217"/>
      <c r="J292" s="68"/>
      <c r="K292" s="220"/>
    </row>
    <row r="293" spans="1:11" ht="66.75" customHeight="1">
      <c r="A293" s="64"/>
      <c r="B293" s="64"/>
      <c r="C293" s="64"/>
      <c r="D293" s="64"/>
      <c r="E293" s="65"/>
      <c r="F293" s="67"/>
      <c r="G293" s="242"/>
      <c r="H293" s="243"/>
      <c r="I293" s="217"/>
      <c r="J293" s="68"/>
      <c r="K293" s="220"/>
    </row>
    <row r="294" spans="1:11" ht="66.75" customHeight="1">
      <c r="A294" s="64"/>
      <c r="B294" s="64"/>
      <c r="C294" s="64"/>
      <c r="D294" s="64"/>
      <c r="E294" s="65"/>
      <c r="F294" s="67"/>
      <c r="G294" s="242"/>
      <c r="H294" s="243"/>
      <c r="I294" s="217"/>
      <c r="J294" s="68"/>
      <c r="K294" s="220"/>
    </row>
    <row r="295" spans="1:11" ht="66.75" customHeight="1">
      <c r="A295" s="64"/>
      <c r="B295" s="64"/>
      <c r="C295" s="64"/>
      <c r="D295" s="64"/>
      <c r="E295" s="65"/>
      <c r="F295" s="67"/>
      <c r="G295" s="242"/>
      <c r="H295" s="243"/>
      <c r="I295" s="217"/>
      <c r="J295" s="68"/>
      <c r="K295" s="220"/>
    </row>
    <row r="296" spans="1:11" ht="66.75" customHeight="1">
      <c r="A296" s="64"/>
      <c r="B296" s="64"/>
      <c r="C296" s="64"/>
      <c r="D296" s="64"/>
      <c r="E296" s="65"/>
      <c r="F296" s="67"/>
      <c r="G296" s="242"/>
      <c r="H296" s="243"/>
      <c r="I296" s="217"/>
      <c r="J296" s="68"/>
      <c r="K296" s="220"/>
    </row>
    <row r="297" spans="1:11" ht="66.75" customHeight="1">
      <c r="A297" s="64"/>
      <c r="B297" s="64"/>
      <c r="C297" s="64"/>
      <c r="D297" s="64"/>
      <c r="E297" s="65"/>
      <c r="F297" s="67"/>
      <c r="G297" s="242"/>
      <c r="H297" s="243"/>
      <c r="I297" s="217"/>
      <c r="J297" s="68"/>
      <c r="K297" s="220"/>
    </row>
    <row r="298" spans="1:11" ht="66.75" customHeight="1">
      <c r="A298" s="64"/>
      <c r="B298" s="64"/>
      <c r="C298" s="64"/>
      <c r="D298" s="64"/>
      <c r="E298" s="65"/>
      <c r="F298" s="67"/>
      <c r="G298" s="242"/>
      <c r="H298" s="243"/>
      <c r="I298" s="217"/>
      <c r="J298" s="68"/>
      <c r="K298" s="220"/>
    </row>
    <row r="299" spans="1:11" ht="66.75" customHeight="1">
      <c r="A299" s="64"/>
      <c r="B299" s="64"/>
      <c r="C299" s="64"/>
      <c r="D299" s="64"/>
      <c r="E299" s="65"/>
      <c r="F299" s="67"/>
      <c r="G299" s="242"/>
      <c r="H299" s="243"/>
      <c r="I299" s="217"/>
      <c r="J299" s="68"/>
      <c r="K299" s="220"/>
    </row>
    <row r="300" spans="1:11" ht="66.75" customHeight="1">
      <c r="A300" s="64"/>
      <c r="B300" s="64"/>
      <c r="C300" s="64"/>
      <c r="D300" s="64"/>
      <c r="E300" s="65"/>
      <c r="F300" s="67"/>
      <c r="G300" s="242"/>
      <c r="H300" s="243"/>
      <c r="I300" s="217"/>
      <c r="J300" s="68"/>
      <c r="K300" s="220"/>
    </row>
    <row r="301" spans="1:11" ht="66.75" customHeight="1">
      <c r="A301" s="64"/>
      <c r="B301" s="64"/>
      <c r="C301" s="64"/>
      <c r="D301" s="64"/>
      <c r="E301" s="65"/>
      <c r="F301" s="67"/>
      <c r="G301" s="242"/>
      <c r="H301" s="243"/>
      <c r="I301" s="217"/>
      <c r="J301" s="68"/>
      <c r="K301" s="220"/>
    </row>
    <row r="302" spans="1:11" ht="66.75" customHeight="1">
      <c r="A302" s="64"/>
      <c r="B302" s="64"/>
      <c r="C302" s="64"/>
      <c r="D302" s="64"/>
      <c r="E302" s="65"/>
      <c r="F302" s="67"/>
      <c r="G302" s="242"/>
      <c r="H302" s="243"/>
      <c r="I302" s="217"/>
      <c r="J302" s="68"/>
      <c r="K302" s="220"/>
    </row>
    <row r="303" spans="1:11" ht="66.75" customHeight="1">
      <c r="A303" s="64"/>
      <c r="B303" s="64"/>
      <c r="C303" s="64"/>
      <c r="D303" s="64"/>
      <c r="E303" s="65"/>
      <c r="F303" s="67"/>
      <c r="G303" s="242"/>
      <c r="H303" s="243"/>
      <c r="I303" s="217"/>
      <c r="J303" s="68"/>
      <c r="K303" s="220"/>
    </row>
    <row r="304" spans="1:11" ht="66.75" customHeight="1">
      <c r="A304" s="64"/>
      <c r="B304" s="64"/>
      <c r="C304" s="64"/>
      <c r="D304" s="64"/>
      <c r="E304" s="65"/>
      <c r="F304" s="67"/>
      <c r="G304" s="242"/>
      <c r="H304" s="243"/>
      <c r="I304" s="217"/>
      <c r="J304" s="68"/>
      <c r="K304" s="220"/>
    </row>
    <row r="305" spans="1:11" ht="66.75" customHeight="1">
      <c r="A305" s="64"/>
      <c r="B305" s="64"/>
      <c r="C305" s="64"/>
      <c r="D305" s="64"/>
      <c r="E305" s="65"/>
      <c r="F305" s="67"/>
      <c r="G305" s="242"/>
      <c r="H305" s="243"/>
      <c r="I305" s="217"/>
      <c r="J305" s="68"/>
      <c r="K305" s="220"/>
    </row>
    <row r="306" spans="1:11" ht="66.75" customHeight="1">
      <c r="A306" s="64"/>
      <c r="B306" s="64"/>
      <c r="C306" s="64"/>
      <c r="D306" s="64"/>
      <c r="E306" s="65"/>
      <c r="F306" s="67"/>
      <c r="G306" s="242"/>
      <c r="H306" s="243"/>
      <c r="I306" s="217"/>
      <c r="J306" s="68"/>
      <c r="K306" s="220"/>
    </row>
    <row r="307" spans="1:11" ht="66.75" customHeight="1">
      <c r="A307" s="64"/>
      <c r="B307" s="64"/>
      <c r="C307" s="64"/>
      <c r="D307" s="64"/>
      <c r="E307" s="65"/>
      <c r="F307" s="67"/>
      <c r="G307" s="242"/>
      <c r="H307" s="243"/>
      <c r="I307" s="217"/>
      <c r="J307" s="68"/>
      <c r="K307" s="220"/>
    </row>
    <row r="308" spans="1:11" ht="66.75" customHeight="1">
      <c r="A308" s="64"/>
      <c r="B308" s="64"/>
      <c r="C308" s="64"/>
      <c r="D308" s="64"/>
      <c r="E308" s="65"/>
      <c r="F308" s="67"/>
      <c r="G308" s="242"/>
      <c r="H308" s="243"/>
      <c r="I308" s="217"/>
      <c r="J308" s="68"/>
      <c r="K308" s="220"/>
    </row>
    <row r="309" spans="1:11" ht="66.75" customHeight="1">
      <c r="A309" s="64"/>
      <c r="B309" s="64"/>
      <c r="C309" s="64"/>
      <c r="D309" s="64"/>
      <c r="E309" s="65"/>
      <c r="F309" s="67"/>
      <c r="G309" s="242"/>
      <c r="H309" s="243"/>
      <c r="I309" s="217"/>
      <c r="J309" s="68"/>
      <c r="K309" s="220"/>
    </row>
    <row r="310" spans="1:11" ht="66.75" customHeight="1">
      <c r="A310" s="64"/>
      <c r="B310" s="64"/>
      <c r="C310" s="64"/>
      <c r="D310" s="64"/>
      <c r="E310" s="65"/>
      <c r="F310" s="67"/>
      <c r="G310" s="242"/>
      <c r="H310" s="243"/>
      <c r="I310" s="217"/>
      <c r="J310" s="68"/>
      <c r="K310" s="220"/>
    </row>
    <row r="311" spans="1:11" ht="66.75" customHeight="1">
      <c r="A311" s="64"/>
      <c r="B311" s="64"/>
      <c r="C311" s="64"/>
      <c r="D311" s="64"/>
      <c r="E311" s="65"/>
      <c r="F311" s="67"/>
      <c r="G311" s="242"/>
      <c r="H311" s="243"/>
      <c r="I311" s="217"/>
      <c r="J311" s="68"/>
      <c r="K311" s="220"/>
    </row>
    <row r="312" spans="1:11" ht="66.75" customHeight="1">
      <c r="A312" s="64"/>
      <c r="B312" s="64"/>
      <c r="C312" s="64"/>
      <c r="D312" s="64"/>
      <c r="E312" s="65"/>
      <c r="F312" s="67"/>
      <c r="G312" s="242"/>
      <c r="H312" s="243"/>
      <c r="I312" s="217"/>
      <c r="J312" s="68"/>
      <c r="K312" s="220"/>
    </row>
    <row r="313" spans="1:11" ht="66.75" customHeight="1">
      <c r="A313" s="64"/>
      <c r="B313" s="64"/>
      <c r="C313" s="64"/>
      <c r="D313" s="64"/>
      <c r="E313" s="65"/>
      <c r="F313" s="67"/>
      <c r="G313" s="242"/>
      <c r="H313" s="243"/>
      <c r="I313" s="217"/>
      <c r="J313" s="68"/>
      <c r="K313" s="220"/>
    </row>
    <row r="314" spans="1:11" ht="66.75" customHeight="1">
      <c r="A314" s="64"/>
      <c r="B314" s="64"/>
      <c r="C314" s="64"/>
      <c r="D314" s="64"/>
      <c r="E314" s="65"/>
      <c r="F314" s="67"/>
      <c r="G314" s="242"/>
      <c r="H314" s="243"/>
      <c r="I314" s="217"/>
      <c r="J314" s="68"/>
      <c r="K314" s="220"/>
    </row>
    <row r="315" spans="1:11" ht="66.75" customHeight="1">
      <c r="A315" s="64"/>
      <c r="B315" s="64"/>
      <c r="C315" s="64"/>
      <c r="D315" s="64"/>
      <c r="E315" s="65"/>
      <c r="F315" s="67"/>
      <c r="G315" s="242"/>
      <c r="H315" s="243"/>
      <c r="I315" s="217"/>
      <c r="J315" s="68"/>
      <c r="K315" s="220"/>
    </row>
    <row r="316" spans="1:11" ht="66.75" customHeight="1">
      <c r="A316" s="64"/>
      <c r="B316" s="64"/>
      <c r="C316" s="64"/>
      <c r="D316" s="64"/>
      <c r="E316" s="65"/>
      <c r="F316" s="67"/>
      <c r="G316" s="242"/>
      <c r="H316" s="243"/>
      <c r="I316" s="217"/>
      <c r="J316" s="68"/>
      <c r="K316" s="220"/>
    </row>
    <row r="317" spans="1:11" ht="66.75" customHeight="1">
      <c r="A317" s="64"/>
      <c r="B317" s="64"/>
      <c r="C317" s="64"/>
      <c r="D317" s="64"/>
      <c r="E317" s="65"/>
      <c r="F317" s="67"/>
      <c r="G317" s="242"/>
      <c r="H317" s="243"/>
      <c r="I317" s="217"/>
      <c r="J317" s="68"/>
      <c r="K317" s="220"/>
    </row>
    <row r="318" spans="1:11" ht="66.75" customHeight="1">
      <c r="A318" s="64"/>
      <c r="B318" s="64"/>
      <c r="C318" s="64"/>
      <c r="D318" s="64"/>
      <c r="E318" s="65"/>
      <c r="F318" s="67"/>
      <c r="G318" s="242"/>
      <c r="H318" s="243"/>
      <c r="I318" s="217"/>
      <c r="J318" s="68"/>
      <c r="K318" s="220"/>
    </row>
    <row r="319" spans="1:11" ht="66.75" customHeight="1">
      <c r="A319" s="64"/>
      <c r="B319" s="64"/>
      <c r="C319" s="64"/>
      <c r="D319" s="64"/>
      <c r="E319" s="65"/>
      <c r="F319" s="67"/>
      <c r="G319" s="242"/>
      <c r="H319" s="243"/>
      <c r="I319" s="217"/>
      <c r="J319" s="68"/>
      <c r="K319" s="220"/>
    </row>
    <row r="320" spans="1:11" ht="66.75" customHeight="1">
      <c r="A320" s="64"/>
      <c r="B320" s="64"/>
      <c r="C320" s="64"/>
      <c r="D320" s="64"/>
      <c r="E320" s="65"/>
      <c r="F320" s="67"/>
      <c r="G320" s="242"/>
      <c r="H320" s="243"/>
      <c r="I320" s="217"/>
      <c r="J320" s="68"/>
      <c r="K320" s="220"/>
    </row>
    <row r="321" spans="1:11" ht="66.75" customHeight="1">
      <c r="A321" s="64"/>
      <c r="B321" s="64"/>
      <c r="C321" s="64"/>
      <c r="D321" s="64"/>
      <c r="E321" s="65"/>
      <c r="F321" s="67"/>
      <c r="G321" s="242"/>
      <c r="H321" s="243"/>
      <c r="I321" s="217"/>
      <c r="J321" s="68"/>
      <c r="K321" s="220"/>
    </row>
    <row r="322" spans="1:11" ht="66.75" customHeight="1">
      <c r="A322" s="64"/>
      <c r="B322" s="64"/>
      <c r="C322" s="64"/>
      <c r="D322" s="64"/>
      <c r="E322" s="65"/>
      <c r="F322" s="67"/>
      <c r="G322" s="242"/>
      <c r="H322" s="243"/>
      <c r="I322" s="217"/>
      <c r="J322" s="68"/>
      <c r="K322" s="220"/>
    </row>
    <row r="323" spans="1:11" ht="66.75" customHeight="1">
      <c r="A323" s="64"/>
      <c r="B323" s="64"/>
      <c r="C323" s="64"/>
      <c r="D323" s="64"/>
      <c r="E323" s="65"/>
      <c r="F323" s="67"/>
      <c r="G323" s="242"/>
      <c r="H323" s="243"/>
      <c r="I323" s="217"/>
      <c r="J323" s="68"/>
      <c r="K323" s="220"/>
    </row>
    <row r="324" spans="1:11" ht="66.75" customHeight="1">
      <c r="A324" s="64"/>
      <c r="B324" s="64"/>
      <c r="C324" s="64"/>
      <c r="D324" s="64"/>
      <c r="E324" s="65"/>
      <c r="F324" s="67"/>
      <c r="G324" s="242"/>
      <c r="H324" s="243"/>
      <c r="I324" s="217"/>
      <c r="J324" s="68"/>
      <c r="K324" s="220"/>
    </row>
    <row r="325" spans="1:11" ht="66.75" customHeight="1">
      <c r="A325" s="64"/>
      <c r="B325" s="64"/>
      <c r="C325" s="64"/>
      <c r="D325" s="64"/>
      <c r="E325" s="65"/>
      <c r="F325" s="67"/>
      <c r="G325" s="242"/>
      <c r="H325" s="243"/>
      <c r="I325" s="217"/>
      <c r="J325" s="68"/>
      <c r="K325" s="220"/>
    </row>
    <row r="326" spans="1:11" ht="66.75" customHeight="1">
      <c r="A326" s="64"/>
      <c r="B326" s="64"/>
      <c r="C326" s="64"/>
      <c r="D326" s="64"/>
      <c r="E326" s="65"/>
      <c r="F326" s="67"/>
      <c r="G326" s="242"/>
      <c r="H326" s="243"/>
      <c r="I326" s="217"/>
      <c r="J326" s="68"/>
      <c r="K326" s="220"/>
    </row>
    <row r="327" spans="1:11" ht="66.75" customHeight="1">
      <c r="A327" s="64"/>
      <c r="B327" s="64"/>
      <c r="C327" s="64"/>
      <c r="D327" s="64"/>
      <c r="E327" s="65"/>
      <c r="F327" s="67"/>
      <c r="G327" s="242"/>
      <c r="H327" s="243"/>
      <c r="I327" s="217"/>
      <c r="J327" s="68"/>
      <c r="K327" s="220"/>
    </row>
    <row r="328" spans="1:11" ht="66.75" customHeight="1">
      <c r="A328" s="64"/>
      <c r="B328" s="64"/>
      <c r="C328" s="64"/>
      <c r="D328" s="64"/>
      <c r="E328" s="65"/>
      <c r="F328" s="67"/>
      <c r="G328" s="242"/>
      <c r="H328" s="243"/>
      <c r="I328" s="217"/>
      <c r="J328" s="68"/>
      <c r="K328" s="220"/>
    </row>
    <row r="329" spans="1:11" ht="66.75" customHeight="1">
      <c r="A329" s="64"/>
      <c r="B329" s="64"/>
      <c r="C329" s="64"/>
      <c r="D329" s="64"/>
      <c r="E329" s="65"/>
      <c r="F329" s="67"/>
      <c r="G329" s="242"/>
      <c r="H329" s="243"/>
      <c r="I329" s="217"/>
      <c r="J329" s="68"/>
      <c r="K329" s="220"/>
    </row>
    <row r="330" spans="1:11" ht="66.75" customHeight="1">
      <c r="A330" s="64"/>
      <c r="B330" s="64"/>
      <c r="C330" s="64"/>
      <c r="D330" s="64"/>
      <c r="E330" s="65"/>
      <c r="F330" s="67"/>
      <c r="G330" s="242"/>
      <c r="H330" s="243"/>
      <c r="I330" s="217"/>
      <c r="J330" s="68"/>
      <c r="K330" s="220"/>
    </row>
    <row r="331" spans="1:11" ht="66.75" customHeight="1">
      <c r="A331" s="64"/>
      <c r="B331" s="64"/>
      <c r="C331" s="64"/>
      <c r="D331" s="64"/>
      <c r="E331" s="65"/>
      <c r="F331" s="67"/>
      <c r="G331" s="242"/>
      <c r="H331" s="243"/>
      <c r="I331" s="217"/>
      <c r="J331" s="68"/>
      <c r="K331" s="220"/>
    </row>
    <row r="332" spans="1:11" ht="66.75" customHeight="1">
      <c r="A332" s="64"/>
      <c r="B332" s="64"/>
      <c r="C332" s="64"/>
      <c r="D332" s="64"/>
      <c r="E332" s="65"/>
      <c r="F332" s="67"/>
      <c r="G332" s="242"/>
      <c r="H332" s="243"/>
      <c r="I332" s="217"/>
      <c r="J332" s="68"/>
      <c r="K332" s="220"/>
    </row>
    <row r="333" spans="1:11" ht="66.75" customHeight="1">
      <c r="A333" s="64"/>
      <c r="B333" s="64"/>
      <c r="C333" s="64"/>
      <c r="D333" s="64"/>
      <c r="E333" s="65"/>
      <c r="F333" s="67"/>
      <c r="G333" s="242"/>
      <c r="H333" s="243"/>
      <c r="I333" s="217"/>
      <c r="J333" s="68"/>
      <c r="K333" s="220"/>
    </row>
    <row r="334" spans="1:11" ht="66.75" customHeight="1">
      <c r="A334" s="64"/>
      <c r="B334" s="64"/>
      <c r="C334" s="64"/>
      <c r="D334" s="64"/>
      <c r="E334" s="65"/>
      <c r="F334" s="67"/>
      <c r="G334" s="242"/>
      <c r="H334" s="243"/>
      <c r="I334" s="217"/>
      <c r="J334" s="68"/>
      <c r="K334" s="220"/>
    </row>
    <row r="335" spans="1:11" ht="66.75" customHeight="1">
      <c r="A335" s="64"/>
      <c r="B335" s="64"/>
      <c r="C335" s="64"/>
      <c r="D335" s="64"/>
      <c r="E335" s="65"/>
      <c r="F335" s="67"/>
      <c r="G335" s="242"/>
      <c r="H335" s="243"/>
      <c r="I335" s="217"/>
      <c r="J335" s="68"/>
      <c r="K335" s="220"/>
    </row>
    <row r="336" spans="1:11" ht="66.75" customHeight="1">
      <c r="A336" s="64"/>
      <c r="B336" s="64"/>
      <c r="C336" s="64"/>
      <c r="D336" s="64"/>
      <c r="E336" s="65"/>
      <c r="F336" s="67"/>
      <c r="G336" s="242"/>
      <c r="H336" s="243"/>
      <c r="I336" s="217"/>
      <c r="J336" s="68"/>
      <c r="K336" s="220"/>
    </row>
    <row r="337" spans="1:11" ht="66.75" customHeight="1">
      <c r="A337" s="64"/>
      <c r="B337" s="64"/>
      <c r="C337" s="64"/>
      <c r="D337" s="64"/>
      <c r="E337" s="65"/>
      <c r="F337" s="67"/>
      <c r="G337" s="242"/>
      <c r="H337" s="243"/>
      <c r="I337" s="217"/>
      <c r="J337" s="68"/>
      <c r="K337" s="220"/>
    </row>
    <row r="338" spans="1:11" ht="66.75" customHeight="1">
      <c r="A338" s="64"/>
      <c r="B338" s="64"/>
      <c r="C338" s="64"/>
      <c r="D338" s="64"/>
      <c r="E338" s="65"/>
      <c r="F338" s="67"/>
      <c r="G338" s="242"/>
      <c r="H338" s="243"/>
      <c r="I338" s="217"/>
      <c r="J338" s="68"/>
      <c r="K338" s="220"/>
    </row>
    <row r="339" spans="1:11" ht="66.75" customHeight="1">
      <c r="A339" s="64"/>
      <c r="B339" s="64"/>
      <c r="C339" s="64"/>
      <c r="D339" s="64"/>
      <c r="E339" s="65"/>
      <c r="F339" s="67"/>
      <c r="G339" s="242"/>
      <c r="H339" s="243"/>
      <c r="I339" s="217"/>
      <c r="J339" s="68"/>
      <c r="K339" s="220"/>
    </row>
    <row r="340" spans="1:11" ht="66.75" customHeight="1">
      <c r="A340" s="64"/>
      <c r="B340" s="64"/>
      <c r="C340" s="64"/>
      <c r="D340" s="64"/>
      <c r="E340" s="65"/>
      <c r="F340" s="67"/>
      <c r="G340" s="242"/>
      <c r="H340" s="243"/>
      <c r="I340" s="217"/>
      <c r="J340" s="68"/>
      <c r="K340" s="220"/>
    </row>
    <row r="341" spans="1:11" ht="66.75" customHeight="1">
      <c r="A341" s="64"/>
      <c r="B341" s="64"/>
      <c r="C341" s="64"/>
      <c r="D341" s="64"/>
      <c r="E341" s="65"/>
      <c r="F341" s="67"/>
      <c r="G341" s="242"/>
      <c r="H341" s="243"/>
      <c r="I341" s="217"/>
      <c r="J341" s="68"/>
      <c r="K341" s="220"/>
    </row>
    <row r="342" spans="1:11" ht="66.75" customHeight="1">
      <c r="A342" s="64"/>
      <c r="B342" s="64"/>
      <c r="C342" s="64"/>
      <c r="D342" s="64"/>
      <c r="E342" s="65"/>
      <c r="F342" s="67"/>
      <c r="G342" s="242"/>
      <c r="H342" s="243"/>
      <c r="I342" s="217"/>
      <c r="J342" s="68"/>
      <c r="K342" s="220"/>
    </row>
    <row r="343" spans="1:11" ht="66.75" customHeight="1">
      <c r="A343" s="64"/>
      <c r="B343" s="64"/>
      <c r="C343" s="64"/>
      <c r="D343" s="64"/>
      <c r="E343" s="65"/>
      <c r="F343" s="67"/>
      <c r="G343" s="242"/>
      <c r="H343" s="243"/>
      <c r="I343" s="217"/>
      <c r="J343" s="68"/>
      <c r="K343" s="220"/>
    </row>
    <row r="344" spans="1:11" ht="66.75" customHeight="1">
      <c r="A344" s="64"/>
      <c r="B344" s="64"/>
      <c r="C344" s="64"/>
      <c r="D344" s="64"/>
      <c r="E344" s="65"/>
      <c r="F344" s="67"/>
      <c r="G344" s="242"/>
      <c r="H344" s="243"/>
      <c r="I344" s="217"/>
      <c r="J344" s="68"/>
      <c r="K344" s="220"/>
    </row>
    <row r="345" spans="1:11" ht="66.75" customHeight="1">
      <c r="A345" s="64"/>
      <c r="B345" s="64"/>
      <c r="C345" s="64"/>
      <c r="D345" s="64"/>
      <c r="E345" s="65"/>
      <c r="F345" s="67"/>
      <c r="G345" s="242"/>
      <c r="H345" s="243"/>
      <c r="I345" s="217"/>
      <c r="J345" s="68"/>
      <c r="K345" s="220"/>
    </row>
    <row r="346" spans="1:11" ht="66.75" customHeight="1">
      <c r="A346" s="64"/>
      <c r="B346" s="64"/>
      <c r="C346" s="64"/>
      <c r="D346" s="64"/>
      <c r="E346" s="65"/>
      <c r="F346" s="67"/>
      <c r="G346" s="242"/>
      <c r="H346" s="243"/>
      <c r="I346" s="217"/>
      <c r="J346" s="68"/>
      <c r="K346" s="220"/>
    </row>
    <row r="347" spans="1:11" ht="66.75" customHeight="1">
      <c r="A347" s="64"/>
      <c r="B347" s="64"/>
      <c r="C347" s="64"/>
      <c r="D347" s="64"/>
      <c r="E347" s="65"/>
      <c r="F347" s="67"/>
      <c r="G347" s="242"/>
      <c r="H347" s="243"/>
      <c r="I347" s="217"/>
      <c r="J347" s="68"/>
      <c r="K347" s="220"/>
    </row>
    <row r="348" spans="1:11" ht="66.75" customHeight="1">
      <c r="A348" s="64"/>
      <c r="B348" s="64"/>
      <c r="C348" s="64"/>
      <c r="D348" s="64"/>
      <c r="E348" s="65"/>
      <c r="F348" s="67"/>
      <c r="G348" s="242"/>
      <c r="H348" s="243"/>
      <c r="I348" s="217"/>
      <c r="J348" s="68"/>
      <c r="K348" s="220"/>
    </row>
    <row r="349" spans="1:11" ht="66.75" customHeight="1">
      <c r="A349" s="64"/>
      <c r="B349" s="64"/>
      <c r="C349" s="64"/>
      <c r="D349" s="64"/>
      <c r="E349" s="65"/>
      <c r="F349" s="67"/>
      <c r="G349" s="242"/>
      <c r="H349" s="243"/>
      <c r="I349" s="217"/>
      <c r="J349" s="68"/>
      <c r="K349" s="220"/>
    </row>
    <row r="350" spans="1:11" ht="66.75" customHeight="1">
      <c r="A350" s="64"/>
      <c r="B350" s="64"/>
      <c r="C350" s="64"/>
      <c r="D350" s="64"/>
      <c r="E350" s="65"/>
      <c r="F350" s="67"/>
      <c r="G350" s="242"/>
      <c r="H350" s="243"/>
      <c r="I350" s="217"/>
      <c r="J350" s="68"/>
      <c r="K350" s="220"/>
    </row>
    <row r="351" spans="1:11" ht="66.75" customHeight="1">
      <c r="A351" s="64"/>
      <c r="B351" s="64"/>
      <c r="C351" s="64"/>
      <c r="D351" s="64"/>
      <c r="E351" s="65"/>
      <c r="F351" s="67"/>
      <c r="G351" s="242"/>
      <c r="H351" s="243"/>
      <c r="I351" s="217"/>
      <c r="J351" s="68"/>
      <c r="K351" s="220"/>
    </row>
    <row r="352" spans="1:11" ht="66.75" customHeight="1">
      <c r="A352" s="64"/>
      <c r="B352" s="64"/>
      <c r="C352" s="64"/>
      <c r="D352" s="64"/>
      <c r="E352" s="65"/>
      <c r="F352" s="67"/>
      <c r="G352" s="242"/>
      <c r="H352" s="243"/>
      <c r="I352" s="217"/>
      <c r="J352" s="68"/>
      <c r="K352" s="220"/>
    </row>
    <row r="353" spans="1:11" ht="66.75" customHeight="1">
      <c r="A353" s="64"/>
      <c r="B353" s="64"/>
      <c r="C353" s="64"/>
      <c r="D353" s="64"/>
      <c r="E353" s="65"/>
      <c r="F353" s="67"/>
      <c r="G353" s="242"/>
      <c r="H353" s="243"/>
      <c r="I353" s="217"/>
      <c r="J353" s="68"/>
      <c r="K353" s="220"/>
    </row>
    <row r="354" spans="1:11" ht="66.75" customHeight="1">
      <c r="A354" s="64"/>
      <c r="B354" s="64"/>
      <c r="C354" s="64"/>
      <c r="D354" s="64"/>
      <c r="E354" s="65"/>
      <c r="F354" s="67"/>
      <c r="G354" s="242"/>
      <c r="H354" s="243"/>
      <c r="I354" s="217"/>
      <c r="J354" s="68"/>
      <c r="K354" s="220"/>
    </row>
    <row r="355" spans="1:11" ht="66.75" customHeight="1">
      <c r="A355" s="64"/>
      <c r="B355" s="64"/>
      <c r="C355" s="64"/>
      <c r="D355" s="64"/>
      <c r="E355" s="65"/>
      <c r="F355" s="67"/>
      <c r="G355" s="242"/>
      <c r="H355" s="243"/>
      <c r="I355" s="217"/>
      <c r="J355" s="68"/>
      <c r="K355" s="220"/>
    </row>
    <row r="356" spans="1:11" ht="66.75" customHeight="1">
      <c r="A356" s="64"/>
      <c r="B356" s="64"/>
      <c r="C356" s="64"/>
      <c r="D356" s="64"/>
      <c r="E356" s="65"/>
      <c r="F356" s="67"/>
      <c r="G356" s="242"/>
      <c r="H356" s="243"/>
      <c r="I356" s="217"/>
      <c r="J356" s="68"/>
      <c r="K356" s="220"/>
    </row>
    <row r="357" spans="1:11" ht="66.75" customHeight="1">
      <c r="A357" s="64"/>
      <c r="B357" s="64"/>
      <c r="C357" s="64"/>
      <c r="D357" s="64"/>
      <c r="E357" s="65"/>
      <c r="F357" s="67"/>
      <c r="G357" s="242"/>
      <c r="H357" s="243"/>
      <c r="I357" s="217"/>
      <c r="J357" s="68"/>
      <c r="K357" s="220"/>
    </row>
    <row r="358" spans="1:11" ht="66.75" customHeight="1">
      <c r="A358" s="64"/>
      <c r="B358" s="64"/>
      <c r="C358" s="64"/>
      <c r="D358" s="64"/>
      <c r="E358" s="65"/>
      <c r="F358" s="67"/>
      <c r="G358" s="242"/>
      <c r="H358" s="243"/>
      <c r="I358" s="217"/>
      <c r="J358" s="68"/>
      <c r="K358" s="220"/>
    </row>
    <row r="359" spans="1:11" ht="66.75" customHeight="1">
      <c r="A359" s="64"/>
      <c r="B359" s="64"/>
      <c r="C359" s="64"/>
      <c r="D359" s="64"/>
      <c r="E359" s="65"/>
      <c r="F359" s="67"/>
      <c r="G359" s="242"/>
      <c r="H359" s="243"/>
      <c r="I359" s="217"/>
      <c r="J359" s="68"/>
      <c r="K359" s="220"/>
    </row>
    <row r="360" spans="1:11" ht="66.75" customHeight="1">
      <c r="A360" s="64"/>
      <c r="B360" s="64"/>
      <c r="C360" s="64"/>
      <c r="D360" s="64"/>
      <c r="E360" s="65"/>
      <c r="F360" s="67"/>
      <c r="G360" s="242"/>
      <c r="H360" s="243"/>
      <c r="I360" s="217"/>
      <c r="J360" s="68"/>
      <c r="K360" s="220"/>
    </row>
    <row r="361" spans="1:11" ht="66.75" customHeight="1">
      <c r="A361" s="64"/>
      <c r="B361" s="64"/>
      <c r="C361" s="64"/>
      <c r="D361" s="64"/>
      <c r="E361" s="65"/>
      <c r="F361" s="67"/>
      <c r="G361" s="242"/>
      <c r="H361" s="243"/>
      <c r="I361" s="217"/>
      <c r="J361" s="68"/>
      <c r="K361" s="220"/>
    </row>
    <row r="362" spans="1:11" ht="66.75" customHeight="1">
      <c r="A362" s="64"/>
      <c r="B362" s="64"/>
      <c r="C362" s="64"/>
      <c r="D362" s="64"/>
      <c r="E362" s="65"/>
      <c r="F362" s="67"/>
      <c r="G362" s="242"/>
      <c r="H362" s="243"/>
      <c r="I362" s="217"/>
      <c r="J362" s="68"/>
      <c r="K362" s="220"/>
    </row>
    <row r="363" spans="1:11" ht="66.75" customHeight="1">
      <c r="A363" s="64"/>
      <c r="B363" s="64"/>
      <c r="C363" s="64"/>
      <c r="D363" s="64"/>
      <c r="E363" s="65"/>
      <c r="F363" s="67"/>
      <c r="G363" s="242"/>
      <c r="H363" s="243"/>
      <c r="I363" s="217"/>
      <c r="J363" s="68"/>
      <c r="K363" s="220"/>
    </row>
    <row r="364" spans="1:11" ht="66.75" customHeight="1">
      <c r="A364" s="64"/>
      <c r="B364" s="64"/>
      <c r="C364" s="64"/>
      <c r="D364" s="64"/>
      <c r="E364" s="65"/>
      <c r="F364" s="67"/>
      <c r="G364" s="242"/>
      <c r="H364" s="243"/>
      <c r="I364" s="217"/>
      <c r="J364" s="68"/>
      <c r="K364" s="220"/>
    </row>
    <row r="365" spans="1:11" ht="66.75" customHeight="1">
      <c r="A365" s="64"/>
      <c r="B365" s="64"/>
      <c r="C365" s="64"/>
      <c r="D365" s="64"/>
      <c r="E365" s="65"/>
      <c r="F365" s="67"/>
      <c r="G365" s="242"/>
      <c r="H365" s="243"/>
      <c r="I365" s="217"/>
      <c r="J365" s="68"/>
      <c r="K365" s="220"/>
    </row>
    <row r="366" spans="1:11" ht="66.75" customHeight="1">
      <c r="A366" s="64"/>
      <c r="B366" s="64"/>
      <c r="C366" s="64"/>
      <c r="D366" s="64"/>
      <c r="E366" s="65"/>
      <c r="F366" s="67"/>
      <c r="G366" s="242"/>
      <c r="H366" s="243"/>
      <c r="I366" s="217"/>
      <c r="J366" s="68"/>
      <c r="K366" s="220"/>
    </row>
    <row r="367" spans="1:11" ht="66.75" customHeight="1">
      <c r="A367" s="64"/>
      <c r="B367" s="64"/>
      <c r="C367" s="64"/>
      <c r="D367" s="64"/>
      <c r="E367" s="65"/>
      <c r="F367" s="67"/>
      <c r="G367" s="242"/>
      <c r="H367" s="243"/>
      <c r="I367" s="217"/>
      <c r="J367" s="68"/>
      <c r="K367" s="220"/>
    </row>
    <row r="368" spans="1:11" ht="66.75" customHeight="1">
      <c r="A368" s="64"/>
      <c r="B368" s="64"/>
      <c r="C368" s="64"/>
      <c r="D368" s="64"/>
      <c r="E368" s="65"/>
      <c r="F368" s="67"/>
      <c r="G368" s="242"/>
      <c r="H368" s="243"/>
      <c r="I368" s="217"/>
      <c r="J368" s="68"/>
      <c r="K368" s="220"/>
    </row>
    <row r="369" spans="1:11" ht="66.75" customHeight="1">
      <c r="A369" s="64"/>
      <c r="B369" s="64"/>
      <c r="C369" s="64"/>
      <c r="D369" s="64"/>
      <c r="E369" s="65"/>
      <c r="F369" s="67"/>
      <c r="G369" s="242"/>
      <c r="H369" s="243"/>
      <c r="I369" s="217"/>
      <c r="J369" s="68"/>
      <c r="K369" s="220"/>
    </row>
    <row r="370" spans="1:11" ht="66.75" customHeight="1">
      <c r="A370" s="64"/>
      <c r="B370" s="64"/>
      <c r="C370" s="64"/>
      <c r="D370" s="64"/>
      <c r="E370" s="65"/>
      <c r="F370" s="67"/>
      <c r="G370" s="242"/>
      <c r="H370" s="243"/>
      <c r="I370" s="217"/>
      <c r="J370" s="68"/>
      <c r="K370" s="220"/>
    </row>
    <row r="371" spans="1:11" ht="66.75" customHeight="1">
      <c r="A371" s="64"/>
      <c r="B371" s="64"/>
      <c r="C371" s="64"/>
      <c r="D371" s="64"/>
      <c r="E371" s="65"/>
      <c r="F371" s="67"/>
      <c r="G371" s="242"/>
      <c r="H371" s="243"/>
      <c r="I371" s="217"/>
      <c r="J371" s="68"/>
      <c r="K371" s="220"/>
    </row>
    <row r="372" spans="1:11" ht="66.75" customHeight="1">
      <c r="A372" s="64"/>
      <c r="B372" s="64"/>
      <c r="C372" s="64"/>
      <c r="D372" s="64"/>
      <c r="E372" s="65"/>
      <c r="F372" s="67"/>
      <c r="G372" s="242"/>
      <c r="H372" s="243"/>
      <c r="I372" s="217"/>
      <c r="J372" s="68"/>
      <c r="K372" s="220"/>
    </row>
    <row r="373" spans="1:11" ht="66.75" customHeight="1">
      <c r="A373" s="64"/>
      <c r="B373" s="64"/>
      <c r="C373" s="64"/>
      <c r="D373" s="64"/>
      <c r="E373" s="65"/>
      <c r="F373" s="67"/>
      <c r="G373" s="242"/>
      <c r="H373" s="243"/>
      <c r="I373" s="217"/>
      <c r="J373" s="68"/>
      <c r="K373" s="220"/>
    </row>
    <row r="374" spans="1:11" ht="66.75" customHeight="1">
      <c r="A374" s="64"/>
      <c r="B374" s="64"/>
      <c r="C374" s="64"/>
      <c r="D374" s="64"/>
      <c r="E374" s="65"/>
      <c r="F374" s="67"/>
      <c r="G374" s="242"/>
      <c r="H374" s="243"/>
      <c r="I374" s="217"/>
      <c r="J374" s="68"/>
      <c r="K374" s="220"/>
    </row>
    <row r="375" spans="1:11" ht="66.75" customHeight="1">
      <c r="A375" s="64"/>
      <c r="B375" s="64"/>
      <c r="C375" s="64"/>
      <c r="D375" s="64"/>
      <c r="E375" s="65"/>
      <c r="F375" s="67"/>
      <c r="G375" s="242"/>
      <c r="H375" s="243"/>
      <c r="I375" s="217"/>
      <c r="J375" s="68"/>
      <c r="K375" s="220"/>
    </row>
    <row r="376" spans="1:11" ht="66.75" customHeight="1">
      <c r="A376" s="64"/>
      <c r="B376" s="64"/>
      <c r="C376" s="64"/>
      <c r="D376" s="64"/>
      <c r="E376" s="65"/>
      <c r="F376" s="67"/>
      <c r="G376" s="242"/>
      <c r="H376" s="243"/>
      <c r="I376" s="217"/>
      <c r="J376" s="68"/>
      <c r="K376" s="220"/>
    </row>
    <row r="377" spans="1:11" ht="66.75" customHeight="1">
      <c r="A377" s="64"/>
      <c r="B377" s="64"/>
      <c r="C377" s="64"/>
      <c r="D377" s="64"/>
      <c r="E377" s="65"/>
      <c r="F377" s="67"/>
      <c r="G377" s="242"/>
      <c r="H377" s="243"/>
      <c r="I377" s="217"/>
      <c r="J377" s="68"/>
      <c r="K377" s="220"/>
    </row>
    <row r="378" spans="1:11" ht="66.75" customHeight="1">
      <c r="A378" s="64"/>
      <c r="B378" s="64"/>
      <c r="C378" s="64"/>
      <c r="D378" s="64"/>
      <c r="E378" s="65"/>
      <c r="F378" s="67"/>
      <c r="G378" s="242"/>
      <c r="H378" s="243"/>
      <c r="I378" s="217"/>
      <c r="J378" s="68"/>
      <c r="K378" s="220"/>
    </row>
    <row r="379" spans="1:11" ht="66.75" customHeight="1">
      <c r="A379" s="64"/>
      <c r="B379" s="64"/>
      <c r="C379" s="64"/>
      <c r="D379" s="64"/>
      <c r="E379" s="65"/>
      <c r="F379" s="67"/>
      <c r="G379" s="242"/>
      <c r="H379" s="243"/>
      <c r="I379" s="217"/>
      <c r="J379" s="68"/>
      <c r="K379" s="220"/>
    </row>
    <row r="380" spans="1:11" ht="66.75" customHeight="1">
      <c r="A380" s="64"/>
      <c r="B380" s="64"/>
      <c r="C380" s="64"/>
      <c r="D380" s="64"/>
      <c r="E380" s="65"/>
      <c r="F380" s="67"/>
      <c r="G380" s="242"/>
      <c r="H380" s="243"/>
      <c r="I380" s="217"/>
      <c r="J380" s="68"/>
      <c r="K380" s="220"/>
    </row>
    <row r="381" spans="1:11" ht="66.75" customHeight="1">
      <c r="A381" s="64"/>
      <c r="B381" s="64"/>
      <c r="C381" s="64"/>
      <c r="D381" s="64"/>
      <c r="E381" s="65"/>
      <c r="F381" s="67"/>
      <c r="G381" s="242"/>
      <c r="H381" s="243"/>
      <c r="I381" s="217"/>
      <c r="J381" s="68"/>
      <c r="K381" s="220"/>
    </row>
    <row r="382" spans="1:11" ht="66.75" customHeight="1">
      <c r="A382" s="64"/>
      <c r="B382" s="64"/>
      <c r="C382" s="64"/>
      <c r="D382" s="64"/>
      <c r="E382" s="65"/>
      <c r="F382" s="67"/>
      <c r="G382" s="242"/>
      <c r="H382" s="243"/>
      <c r="I382" s="217"/>
      <c r="J382" s="68"/>
      <c r="K382" s="220"/>
    </row>
    <row r="383" spans="1:11" ht="66.75" customHeight="1">
      <c r="A383" s="64"/>
      <c r="B383" s="64"/>
      <c r="C383" s="64"/>
      <c r="D383" s="64"/>
      <c r="E383" s="65"/>
      <c r="F383" s="67"/>
      <c r="G383" s="242"/>
      <c r="H383" s="243"/>
      <c r="I383" s="217"/>
      <c r="J383" s="68"/>
      <c r="K383" s="220"/>
    </row>
    <row r="384" spans="1:11" ht="66.75" customHeight="1">
      <c r="A384" s="64"/>
      <c r="B384" s="64"/>
      <c r="C384" s="64"/>
      <c r="D384" s="64"/>
      <c r="E384" s="65"/>
      <c r="F384" s="67"/>
      <c r="G384" s="242"/>
      <c r="H384" s="243"/>
      <c r="I384" s="217"/>
      <c r="J384" s="68"/>
      <c r="K384" s="220"/>
    </row>
    <row r="385" spans="1:11" ht="66.75" customHeight="1">
      <c r="A385" s="64"/>
      <c r="B385" s="64"/>
      <c r="C385" s="64"/>
      <c r="D385" s="64"/>
      <c r="E385" s="65"/>
      <c r="F385" s="67"/>
      <c r="G385" s="242"/>
      <c r="H385" s="243"/>
      <c r="I385" s="217"/>
      <c r="J385" s="68"/>
      <c r="K385" s="220"/>
    </row>
    <row r="386" spans="1:11" ht="66.75" customHeight="1">
      <c r="A386" s="64"/>
      <c r="B386" s="64"/>
      <c r="C386" s="64"/>
      <c r="D386" s="64"/>
      <c r="E386" s="65"/>
      <c r="F386" s="67"/>
      <c r="G386" s="242"/>
      <c r="H386" s="243"/>
      <c r="I386" s="217"/>
      <c r="J386" s="68"/>
      <c r="K386" s="220"/>
    </row>
    <row r="387" spans="1:11" ht="66.75" customHeight="1">
      <c r="A387" s="64"/>
      <c r="B387" s="64"/>
      <c r="C387" s="64"/>
      <c r="D387" s="64"/>
      <c r="E387" s="65"/>
      <c r="F387" s="67"/>
      <c r="G387" s="242"/>
      <c r="H387" s="243"/>
      <c r="I387" s="217"/>
      <c r="J387" s="68"/>
      <c r="K387" s="220"/>
    </row>
    <row r="388" spans="1:11" ht="66.75" customHeight="1">
      <c r="A388" s="64"/>
      <c r="B388" s="64"/>
      <c r="C388" s="64"/>
      <c r="D388" s="64"/>
      <c r="E388" s="65"/>
      <c r="F388" s="67"/>
      <c r="G388" s="242"/>
      <c r="H388" s="243"/>
      <c r="I388" s="217"/>
      <c r="J388" s="68"/>
      <c r="K388" s="220"/>
    </row>
    <row r="389" spans="1:11" ht="66.75" customHeight="1">
      <c r="A389" s="64"/>
      <c r="B389" s="64"/>
      <c r="C389" s="64"/>
      <c r="D389" s="64"/>
      <c r="E389" s="65"/>
      <c r="F389" s="67"/>
      <c r="G389" s="242"/>
      <c r="H389" s="243"/>
      <c r="I389" s="217"/>
      <c r="J389" s="68"/>
      <c r="K389" s="220"/>
    </row>
    <row r="390" spans="1:11" ht="66.75" customHeight="1">
      <c r="A390" s="64"/>
      <c r="B390" s="64"/>
      <c r="C390" s="64"/>
      <c r="D390" s="64"/>
      <c r="E390" s="65"/>
      <c r="F390" s="67"/>
      <c r="G390" s="242"/>
      <c r="H390" s="243"/>
      <c r="I390" s="217"/>
      <c r="J390" s="68"/>
      <c r="K390" s="220"/>
    </row>
    <row r="391" spans="1:11" ht="66.75" customHeight="1">
      <c r="A391" s="64"/>
      <c r="B391" s="64"/>
      <c r="C391" s="64"/>
      <c r="D391" s="64"/>
      <c r="E391" s="65"/>
      <c r="F391" s="67"/>
      <c r="G391" s="242"/>
      <c r="H391" s="243"/>
      <c r="I391" s="217"/>
      <c r="J391" s="68"/>
      <c r="K391" s="220"/>
    </row>
    <row r="392" spans="1:11" ht="66.75" customHeight="1">
      <c r="A392" s="64"/>
      <c r="B392" s="64"/>
      <c r="C392" s="64"/>
      <c r="D392" s="64"/>
      <c r="E392" s="65"/>
      <c r="F392" s="67"/>
      <c r="G392" s="242"/>
      <c r="H392" s="243"/>
      <c r="I392" s="217"/>
      <c r="J392" s="68"/>
      <c r="K392" s="220"/>
    </row>
    <row r="393" spans="1:11" ht="66.75" customHeight="1">
      <c r="A393" s="64"/>
      <c r="B393" s="64"/>
      <c r="C393" s="64"/>
      <c r="D393" s="64"/>
      <c r="E393" s="65"/>
      <c r="F393" s="67"/>
      <c r="G393" s="242"/>
      <c r="H393" s="243"/>
      <c r="I393" s="217"/>
      <c r="J393" s="68"/>
      <c r="K393" s="220"/>
    </row>
    <row r="394" spans="1:11" ht="66.75" customHeight="1">
      <c r="A394" s="64"/>
      <c r="B394" s="64"/>
      <c r="C394" s="64"/>
      <c r="D394" s="64"/>
      <c r="E394" s="65"/>
      <c r="F394" s="67"/>
      <c r="G394" s="242"/>
      <c r="H394" s="243"/>
      <c r="I394" s="217"/>
      <c r="J394" s="68"/>
      <c r="K394" s="220"/>
    </row>
    <row r="395" spans="1:11" ht="66.75" customHeight="1">
      <c r="A395" s="64"/>
      <c r="B395" s="64"/>
      <c r="C395" s="64"/>
      <c r="D395" s="64"/>
      <c r="E395" s="65"/>
      <c r="F395" s="67"/>
      <c r="G395" s="242"/>
      <c r="H395" s="243"/>
      <c r="I395" s="217"/>
      <c r="J395" s="68"/>
      <c r="K395" s="220"/>
    </row>
    <row r="396" spans="1:11" ht="66.75" customHeight="1">
      <c r="A396" s="64"/>
      <c r="B396" s="64"/>
      <c r="C396" s="64"/>
      <c r="D396" s="64"/>
      <c r="E396" s="65"/>
      <c r="F396" s="67"/>
      <c r="G396" s="242"/>
      <c r="H396" s="243"/>
      <c r="I396" s="217"/>
      <c r="J396" s="68"/>
      <c r="K396" s="220"/>
    </row>
    <row r="397" spans="1:11" ht="66.75" customHeight="1">
      <c r="A397" s="64"/>
      <c r="B397" s="64"/>
      <c r="C397" s="64"/>
      <c r="D397" s="64"/>
      <c r="E397" s="65"/>
      <c r="F397" s="67"/>
      <c r="G397" s="242"/>
      <c r="H397" s="243"/>
      <c r="I397" s="217"/>
      <c r="J397" s="68"/>
      <c r="K397" s="220"/>
    </row>
    <row r="398" spans="1:11" ht="66.75" customHeight="1">
      <c r="A398" s="64"/>
      <c r="B398" s="64"/>
      <c r="C398" s="64"/>
      <c r="D398" s="64"/>
      <c r="E398" s="65"/>
      <c r="F398" s="67"/>
      <c r="G398" s="242"/>
      <c r="H398" s="243"/>
      <c r="I398" s="217"/>
      <c r="J398" s="68"/>
      <c r="K398" s="220"/>
    </row>
    <row r="399" spans="1:11" ht="66.75" customHeight="1">
      <c r="A399" s="64"/>
      <c r="B399" s="64"/>
      <c r="C399" s="64"/>
      <c r="D399" s="64"/>
      <c r="E399" s="65"/>
      <c r="F399" s="67"/>
      <c r="G399" s="242"/>
      <c r="H399" s="243"/>
      <c r="I399" s="217"/>
      <c r="J399" s="68"/>
      <c r="K399" s="220"/>
    </row>
    <row r="400" spans="1:11" ht="66.75" customHeight="1">
      <c r="A400" s="64"/>
      <c r="B400" s="64"/>
      <c r="C400" s="64"/>
      <c r="D400" s="64"/>
      <c r="E400" s="65"/>
      <c r="F400" s="67"/>
      <c r="G400" s="242"/>
      <c r="H400" s="243"/>
      <c r="I400" s="217"/>
      <c r="J400" s="68"/>
      <c r="K400" s="220"/>
    </row>
    <row r="401" spans="1:11" ht="66.75" customHeight="1">
      <c r="A401" s="64"/>
      <c r="B401" s="64"/>
      <c r="C401" s="64"/>
      <c r="D401" s="64"/>
      <c r="E401" s="65"/>
      <c r="F401" s="67"/>
      <c r="G401" s="242"/>
      <c r="H401" s="243"/>
      <c r="I401" s="217"/>
      <c r="J401" s="68"/>
      <c r="K401" s="220"/>
    </row>
    <row r="402" spans="1:11" ht="66.75" customHeight="1">
      <c r="A402" s="64"/>
      <c r="B402" s="64"/>
      <c r="C402" s="64"/>
      <c r="D402" s="64"/>
      <c r="E402" s="65"/>
      <c r="F402" s="67"/>
      <c r="G402" s="242"/>
      <c r="H402" s="243"/>
      <c r="I402" s="217"/>
      <c r="J402" s="68"/>
      <c r="K402" s="220"/>
    </row>
    <row r="403" spans="1:11" ht="66.75" customHeight="1">
      <c r="A403" s="64"/>
      <c r="B403" s="64"/>
      <c r="C403" s="64"/>
      <c r="D403" s="64"/>
      <c r="E403" s="65"/>
      <c r="F403" s="67"/>
      <c r="G403" s="242"/>
      <c r="H403" s="243"/>
      <c r="I403" s="217"/>
      <c r="J403" s="68"/>
      <c r="K403" s="220"/>
    </row>
    <row r="404" spans="1:11" ht="66.75" customHeight="1">
      <c r="A404" s="64"/>
      <c r="B404" s="64"/>
      <c r="C404" s="64"/>
      <c r="D404" s="64"/>
      <c r="E404" s="65"/>
      <c r="F404" s="67"/>
      <c r="G404" s="242"/>
      <c r="H404" s="243"/>
      <c r="I404" s="217"/>
      <c r="J404" s="68"/>
      <c r="K404" s="220"/>
    </row>
    <row r="405" spans="1:11" ht="66.75" customHeight="1">
      <c r="A405" s="64"/>
      <c r="B405" s="64"/>
      <c r="C405" s="64"/>
      <c r="D405" s="64"/>
      <c r="E405" s="65"/>
      <c r="F405" s="67"/>
      <c r="G405" s="242"/>
      <c r="H405" s="243"/>
      <c r="I405" s="217"/>
      <c r="J405" s="68"/>
      <c r="K405" s="220"/>
    </row>
    <row r="406" spans="1:11" ht="66.75" customHeight="1">
      <c r="A406" s="64"/>
      <c r="B406" s="64"/>
      <c r="C406" s="64"/>
      <c r="D406" s="64"/>
      <c r="E406" s="65"/>
      <c r="F406" s="67"/>
      <c r="G406" s="242"/>
      <c r="H406" s="243"/>
      <c r="I406" s="217"/>
      <c r="J406" s="68"/>
      <c r="K406" s="220"/>
    </row>
    <row r="407" spans="1:11" ht="66.75" customHeight="1">
      <c r="A407" s="64"/>
      <c r="B407" s="64"/>
      <c r="C407" s="64"/>
      <c r="D407" s="64"/>
      <c r="E407" s="65"/>
      <c r="F407" s="67"/>
      <c r="G407" s="242"/>
      <c r="H407" s="243"/>
      <c r="I407" s="217"/>
      <c r="J407" s="68"/>
      <c r="K407" s="220"/>
    </row>
    <row r="408" spans="1:11" ht="66.75" customHeight="1">
      <c r="A408" s="64"/>
      <c r="B408" s="64"/>
      <c r="C408" s="64"/>
      <c r="D408" s="64"/>
      <c r="E408" s="65"/>
      <c r="F408" s="67"/>
      <c r="G408" s="242"/>
      <c r="H408" s="243"/>
      <c r="I408" s="217"/>
      <c r="J408" s="68"/>
      <c r="K408" s="220"/>
    </row>
    <row r="409" spans="1:11" ht="66.75" customHeight="1">
      <c r="A409" s="64"/>
      <c r="B409" s="64"/>
      <c r="C409" s="64"/>
      <c r="D409" s="64"/>
      <c r="E409" s="65"/>
      <c r="F409" s="67"/>
      <c r="G409" s="242"/>
      <c r="H409" s="243"/>
      <c r="I409" s="217"/>
      <c r="J409" s="68"/>
      <c r="K409" s="220"/>
    </row>
    <row r="410" spans="1:11" ht="66.75" customHeight="1">
      <c r="A410" s="64"/>
      <c r="B410" s="64"/>
      <c r="C410" s="64"/>
      <c r="D410" s="64"/>
      <c r="E410" s="65"/>
      <c r="F410" s="67"/>
      <c r="G410" s="242"/>
      <c r="H410" s="243"/>
      <c r="I410" s="217"/>
      <c r="J410" s="68"/>
      <c r="K410" s="220"/>
    </row>
    <row r="411" spans="1:11" ht="66.75" customHeight="1">
      <c r="A411" s="64"/>
      <c r="B411" s="64"/>
      <c r="C411" s="64"/>
      <c r="D411" s="64"/>
      <c r="E411" s="65"/>
      <c r="F411" s="67"/>
      <c r="G411" s="242"/>
      <c r="H411" s="243"/>
      <c r="I411" s="217"/>
      <c r="J411" s="68"/>
      <c r="K411" s="220"/>
    </row>
    <row r="412" spans="1:11" ht="66.75" customHeight="1">
      <c r="A412" s="64"/>
      <c r="B412" s="64"/>
      <c r="C412" s="64"/>
      <c r="D412" s="64"/>
      <c r="E412" s="65"/>
      <c r="F412" s="67"/>
      <c r="G412" s="242"/>
      <c r="H412" s="243"/>
      <c r="I412" s="217"/>
      <c r="J412" s="68"/>
      <c r="K412" s="220"/>
    </row>
    <row r="413" spans="1:11" ht="66.75" customHeight="1">
      <c r="A413" s="64"/>
      <c r="B413" s="64"/>
      <c r="C413" s="64"/>
      <c r="D413" s="64"/>
      <c r="E413" s="65"/>
      <c r="F413" s="67"/>
      <c r="G413" s="242"/>
      <c r="H413" s="243"/>
      <c r="I413" s="217"/>
      <c r="J413" s="68"/>
      <c r="K413" s="220"/>
    </row>
    <row r="414" spans="1:11" ht="66.75" customHeight="1">
      <c r="A414" s="64"/>
      <c r="B414" s="64"/>
      <c r="C414" s="64"/>
      <c r="D414" s="64"/>
      <c r="E414" s="65"/>
      <c r="F414" s="67"/>
      <c r="G414" s="242"/>
      <c r="H414" s="243"/>
      <c r="I414" s="217"/>
      <c r="J414" s="68"/>
      <c r="K414" s="220"/>
    </row>
    <row r="415" spans="1:11" ht="66.75" customHeight="1">
      <c r="A415" s="64"/>
      <c r="B415" s="64"/>
      <c r="C415" s="64"/>
      <c r="D415" s="64"/>
      <c r="E415" s="65"/>
      <c r="F415" s="67"/>
      <c r="G415" s="242"/>
      <c r="H415" s="243"/>
      <c r="I415" s="217"/>
      <c r="J415" s="68"/>
      <c r="K415" s="220"/>
    </row>
    <row r="416" spans="1:11" ht="66.75" customHeight="1">
      <c r="A416" s="64"/>
      <c r="B416" s="64"/>
      <c r="C416" s="64"/>
      <c r="D416" s="64"/>
      <c r="E416" s="65"/>
      <c r="F416" s="67"/>
      <c r="G416" s="242"/>
      <c r="H416" s="243"/>
      <c r="I416" s="217"/>
      <c r="J416" s="68"/>
      <c r="K416" s="220"/>
    </row>
    <row r="417" spans="1:11" ht="66.75" customHeight="1">
      <c r="A417" s="64"/>
      <c r="B417" s="64"/>
      <c r="C417" s="64"/>
      <c r="D417" s="64"/>
      <c r="E417" s="65"/>
      <c r="F417" s="67"/>
      <c r="G417" s="242"/>
      <c r="H417" s="243"/>
      <c r="I417" s="217"/>
      <c r="J417" s="68"/>
      <c r="K417" s="220"/>
    </row>
    <row r="418" spans="1:11" ht="66.75" customHeight="1">
      <c r="A418" s="64"/>
      <c r="B418" s="64"/>
      <c r="C418" s="64"/>
      <c r="D418" s="64"/>
      <c r="E418" s="65"/>
      <c r="F418" s="67"/>
      <c r="G418" s="242"/>
      <c r="H418" s="243"/>
      <c r="I418" s="217"/>
      <c r="J418" s="68"/>
      <c r="K418" s="220"/>
    </row>
    <row r="419" spans="1:11" ht="66.75" customHeight="1">
      <c r="A419" s="64"/>
      <c r="B419" s="64"/>
      <c r="C419" s="64"/>
      <c r="D419" s="64"/>
      <c r="E419" s="65"/>
      <c r="F419" s="67"/>
      <c r="G419" s="242"/>
      <c r="H419" s="243"/>
      <c r="I419" s="217"/>
      <c r="J419" s="68"/>
      <c r="K419" s="220"/>
    </row>
    <row r="420" spans="1:11" ht="66.75" customHeight="1">
      <c r="A420" s="64"/>
      <c r="B420" s="64"/>
      <c r="C420" s="64"/>
      <c r="D420" s="64"/>
      <c r="E420" s="65"/>
      <c r="F420" s="67"/>
      <c r="G420" s="242"/>
      <c r="H420" s="243"/>
      <c r="I420" s="217"/>
      <c r="J420" s="68"/>
      <c r="K420" s="220"/>
    </row>
    <row r="421" spans="1:11" ht="66.75" customHeight="1">
      <c r="A421" s="64"/>
      <c r="B421" s="64"/>
      <c r="C421" s="64"/>
      <c r="D421" s="64"/>
      <c r="E421" s="65"/>
      <c r="F421" s="67"/>
      <c r="G421" s="242"/>
      <c r="H421" s="243"/>
      <c r="I421" s="217"/>
      <c r="J421" s="68"/>
      <c r="K421" s="220"/>
    </row>
    <row r="422" spans="1:11" ht="66.75" customHeight="1">
      <c r="A422" s="64"/>
      <c r="B422" s="64"/>
      <c r="C422" s="64"/>
      <c r="D422" s="64"/>
      <c r="E422" s="65"/>
      <c r="F422" s="67"/>
      <c r="G422" s="242"/>
      <c r="H422" s="243"/>
      <c r="I422" s="217"/>
      <c r="J422" s="68"/>
      <c r="K422" s="220"/>
    </row>
    <row r="423" spans="1:11" ht="66.75" customHeight="1">
      <c r="A423" s="64"/>
      <c r="B423" s="64"/>
      <c r="C423" s="64"/>
      <c r="D423" s="64"/>
      <c r="E423" s="65"/>
      <c r="F423" s="67"/>
      <c r="G423" s="242"/>
      <c r="H423" s="243"/>
      <c r="I423" s="217"/>
      <c r="J423" s="68"/>
      <c r="K423" s="220"/>
    </row>
    <row r="424" spans="1:11" ht="66.75" customHeight="1">
      <c r="A424" s="64"/>
      <c r="B424" s="64"/>
      <c r="C424" s="64"/>
      <c r="D424" s="64"/>
      <c r="E424" s="65"/>
      <c r="F424" s="67"/>
      <c r="G424" s="242"/>
      <c r="H424" s="243"/>
      <c r="I424" s="217"/>
      <c r="J424" s="68"/>
      <c r="K424" s="220"/>
    </row>
    <row r="425" spans="1:11" ht="66.75" customHeight="1">
      <c r="A425" s="64"/>
      <c r="B425" s="64"/>
      <c r="C425" s="64"/>
      <c r="D425" s="64"/>
      <c r="E425" s="65"/>
      <c r="F425" s="67"/>
      <c r="G425" s="242"/>
      <c r="H425" s="243"/>
      <c r="I425" s="217"/>
      <c r="J425" s="68"/>
      <c r="K425" s="220"/>
    </row>
    <row r="426" spans="1:11" ht="66.75" customHeight="1">
      <c r="A426" s="64"/>
      <c r="B426" s="64"/>
      <c r="C426" s="64"/>
      <c r="D426" s="64"/>
      <c r="E426" s="65"/>
      <c r="F426" s="67"/>
      <c r="G426" s="242"/>
      <c r="H426" s="243"/>
      <c r="I426" s="217"/>
      <c r="J426" s="68"/>
      <c r="K426" s="220"/>
    </row>
    <row r="427" spans="1:11" ht="66.75" customHeight="1">
      <c r="A427" s="64"/>
      <c r="B427" s="64"/>
      <c r="C427" s="64"/>
      <c r="D427" s="64"/>
      <c r="E427" s="65"/>
      <c r="F427" s="67"/>
      <c r="G427" s="242"/>
      <c r="H427" s="243"/>
      <c r="I427" s="217"/>
      <c r="J427" s="68"/>
      <c r="K427" s="220"/>
    </row>
    <row r="428" spans="1:11" ht="66.75" customHeight="1">
      <c r="A428" s="64"/>
      <c r="B428" s="64"/>
      <c r="C428" s="64"/>
      <c r="D428" s="64"/>
      <c r="E428" s="65"/>
      <c r="F428" s="67"/>
      <c r="G428" s="242"/>
      <c r="H428" s="243"/>
      <c r="I428" s="217"/>
      <c r="J428" s="68"/>
      <c r="K428" s="220"/>
    </row>
    <row r="429" spans="1:11" ht="66.75" customHeight="1">
      <c r="A429" s="64"/>
      <c r="B429" s="64"/>
      <c r="C429" s="64"/>
      <c r="D429" s="64"/>
      <c r="E429" s="65"/>
      <c r="F429" s="67"/>
      <c r="G429" s="242"/>
      <c r="H429" s="243"/>
      <c r="I429" s="217"/>
      <c r="J429" s="68"/>
      <c r="K429" s="220"/>
    </row>
    <row r="430" spans="1:11" ht="66.75" customHeight="1">
      <c r="A430" s="64"/>
      <c r="B430" s="64"/>
      <c r="C430" s="64"/>
      <c r="D430" s="64"/>
      <c r="E430" s="65"/>
      <c r="F430" s="67"/>
      <c r="G430" s="242"/>
      <c r="H430" s="243"/>
      <c r="I430" s="217"/>
      <c r="J430" s="68"/>
      <c r="K430" s="220"/>
    </row>
    <row r="431" spans="1:11" ht="66.75" customHeight="1">
      <c r="A431" s="64"/>
      <c r="B431" s="64"/>
      <c r="C431" s="64"/>
      <c r="D431" s="64"/>
      <c r="E431" s="65"/>
      <c r="F431" s="67"/>
      <c r="G431" s="242"/>
      <c r="H431" s="243"/>
      <c r="I431" s="217"/>
      <c r="J431" s="68"/>
      <c r="K431" s="220"/>
    </row>
    <row r="432" spans="1:11" ht="66.75" customHeight="1">
      <c r="A432" s="64"/>
      <c r="B432" s="64"/>
      <c r="C432" s="64"/>
      <c r="D432" s="64"/>
      <c r="E432" s="65"/>
      <c r="F432" s="67"/>
      <c r="G432" s="242"/>
      <c r="H432" s="243"/>
      <c r="I432" s="217"/>
      <c r="J432" s="68"/>
      <c r="K432" s="220"/>
    </row>
    <row r="433" spans="1:11" ht="66.75" customHeight="1">
      <c r="A433" s="64"/>
      <c r="B433" s="64"/>
      <c r="C433" s="64"/>
      <c r="D433" s="64"/>
      <c r="E433" s="65"/>
      <c r="F433" s="67"/>
      <c r="G433" s="242"/>
      <c r="H433" s="243"/>
      <c r="I433" s="217"/>
      <c r="J433" s="68"/>
      <c r="K433" s="220"/>
    </row>
    <row r="434" spans="1:11" ht="66.75" customHeight="1">
      <c r="A434" s="64"/>
      <c r="B434" s="64"/>
      <c r="C434" s="64"/>
      <c r="D434" s="64"/>
      <c r="E434" s="65"/>
      <c r="F434" s="67"/>
      <c r="G434" s="242"/>
      <c r="H434" s="243"/>
      <c r="I434" s="217"/>
      <c r="J434" s="68"/>
      <c r="K434" s="220"/>
    </row>
    <row r="435" spans="1:11" ht="66.75" customHeight="1">
      <c r="A435" s="64"/>
      <c r="B435" s="64"/>
      <c r="C435" s="64"/>
      <c r="D435" s="64"/>
      <c r="E435" s="65"/>
      <c r="F435" s="67"/>
      <c r="G435" s="242"/>
      <c r="H435" s="243"/>
      <c r="I435" s="217"/>
      <c r="J435" s="68"/>
      <c r="K435" s="220"/>
    </row>
    <row r="436" spans="1:11" ht="66.75" customHeight="1">
      <c r="A436" s="64"/>
      <c r="B436" s="64"/>
      <c r="C436" s="64"/>
      <c r="D436" s="64"/>
      <c r="E436" s="65"/>
      <c r="F436" s="67"/>
      <c r="G436" s="242"/>
      <c r="H436" s="243"/>
      <c r="I436" s="217"/>
      <c r="J436" s="68"/>
      <c r="K436" s="220"/>
    </row>
    <row r="437" spans="1:11" ht="66.75" customHeight="1">
      <c r="A437" s="64"/>
      <c r="B437" s="64"/>
      <c r="C437" s="64"/>
      <c r="D437" s="64"/>
      <c r="E437" s="65"/>
      <c r="F437" s="67"/>
      <c r="G437" s="242"/>
      <c r="H437" s="243"/>
      <c r="I437" s="217"/>
      <c r="J437" s="68"/>
      <c r="K437" s="220"/>
    </row>
    <row r="438" spans="1:11" ht="66.75" customHeight="1">
      <c r="A438" s="64"/>
      <c r="B438" s="64"/>
      <c r="C438" s="64"/>
      <c r="D438" s="64"/>
      <c r="E438" s="65"/>
      <c r="F438" s="67"/>
      <c r="G438" s="242"/>
      <c r="H438" s="243"/>
      <c r="I438" s="217"/>
      <c r="J438" s="68"/>
      <c r="K438" s="220"/>
    </row>
    <row r="439" spans="1:11" ht="66.75" customHeight="1">
      <c r="A439" s="64"/>
      <c r="B439" s="64"/>
      <c r="C439" s="64"/>
      <c r="D439" s="64"/>
      <c r="E439" s="65"/>
      <c r="F439" s="67"/>
      <c r="G439" s="242"/>
      <c r="H439" s="243"/>
      <c r="I439" s="217"/>
      <c r="J439" s="68"/>
      <c r="K439" s="220"/>
    </row>
    <row r="440" spans="1:11" ht="66.75" customHeight="1">
      <c r="A440" s="64"/>
      <c r="B440" s="64"/>
      <c r="C440" s="64"/>
      <c r="D440" s="64"/>
      <c r="E440" s="65"/>
      <c r="F440" s="67"/>
      <c r="G440" s="242"/>
      <c r="H440" s="243"/>
      <c r="I440" s="217"/>
      <c r="J440" s="68"/>
      <c r="K440" s="220"/>
    </row>
    <row r="441" spans="1:11" ht="66.75" customHeight="1">
      <c r="A441" s="64"/>
      <c r="B441" s="64"/>
      <c r="C441" s="64"/>
      <c r="D441" s="64"/>
      <c r="E441" s="65"/>
      <c r="F441" s="67"/>
      <c r="G441" s="242"/>
      <c r="H441" s="243"/>
      <c r="I441" s="217"/>
      <c r="J441" s="68"/>
      <c r="K441" s="220"/>
    </row>
    <row r="442" spans="1:11" ht="66.75" customHeight="1">
      <c r="A442" s="64"/>
      <c r="B442" s="64"/>
      <c r="C442" s="64"/>
      <c r="D442" s="64"/>
      <c r="E442" s="65"/>
      <c r="F442" s="67"/>
      <c r="G442" s="242"/>
      <c r="H442" s="243"/>
      <c r="I442" s="217"/>
      <c r="J442" s="68"/>
      <c r="K442" s="220"/>
    </row>
    <row r="443" spans="1:11" ht="66.75" customHeight="1">
      <c r="A443" s="64"/>
      <c r="B443" s="64"/>
      <c r="C443" s="64"/>
      <c r="D443" s="64"/>
      <c r="E443" s="65"/>
      <c r="F443" s="67"/>
      <c r="G443" s="242"/>
      <c r="H443" s="243"/>
      <c r="I443" s="217"/>
      <c r="J443" s="68"/>
      <c r="K443" s="220"/>
    </row>
    <row r="444" spans="1:11" ht="66.75" customHeight="1">
      <c r="A444" s="64"/>
      <c r="B444" s="64"/>
      <c r="C444" s="64"/>
      <c r="D444" s="64"/>
      <c r="E444" s="65"/>
      <c r="F444" s="67"/>
      <c r="G444" s="242"/>
      <c r="H444" s="243"/>
      <c r="I444" s="217"/>
      <c r="J444" s="68"/>
      <c r="K444" s="220"/>
    </row>
    <row r="445" spans="1:11" ht="66.75" customHeight="1">
      <c r="A445" s="64"/>
      <c r="B445" s="64"/>
      <c r="C445" s="64"/>
      <c r="D445" s="64"/>
      <c r="E445" s="65"/>
      <c r="F445" s="67"/>
      <c r="G445" s="242"/>
      <c r="H445" s="243"/>
      <c r="I445" s="217"/>
      <c r="J445" s="68"/>
      <c r="K445" s="220"/>
    </row>
    <row r="446" spans="1:11" ht="66.75" customHeight="1">
      <c r="A446" s="64"/>
      <c r="B446" s="64"/>
      <c r="C446" s="64"/>
      <c r="D446" s="64"/>
      <c r="E446" s="65"/>
      <c r="F446" s="67"/>
      <c r="G446" s="242"/>
      <c r="H446" s="243"/>
      <c r="I446" s="217"/>
      <c r="J446" s="68"/>
      <c r="K446" s="220"/>
    </row>
    <row r="447" spans="1:11" ht="66.75" customHeight="1">
      <c r="A447" s="64"/>
      <c r="B447" s="64"/>
      <c r="C447" s="64"/>
      <c r="D447" s="64"/>
      <c r="E447" s="65"/>
      <c r="F447" s="67"/>
      <c r="G447" s="242"/>
      <c r="H447" s="243"/>
      <c r="I447" s="217"/>
      <c r="J447" s="68"/>
      <c r="K447" s="220"/>
    </row>
    <row r="448" spans="1:11" ht="66.75" customHeight="1">
      <c r="A448" s="64"/>
      <c r="B448" s="64"/>
      <c r="C448" s="64"/>
      <c r="D448" s="64"/>
      <c r="E448" s="65"/>
      <c r="F448" s="67"/>
      <c r="G448" s="242"/>
      <c r="H448" s="243"/>
      <c r="I448" s="217"/>
      <c r="J448" s="68"/>
      <c r="K448" s="220"/>
    </row>
    <row r="449" spans="1:11" ht="66.75" customHeight="1">
      <c r="A449" s="64"/>
      <c r="B449" s="64"/>
      <c r="C449" s="64"/>
      <c r="D449" s="64"/>
      <c r="E449" s="65"/>
      <c r="F449" s="67"/>
      <c r="G449" s="242"/>
      <c r="H449" s="243"/>
      <c r="I449" s="217"/>
      <c r="J449" s="68"/>
      <c r="K449" s="220"/>
    </row>
    <row r="450" spans="1:11" ht="66.75" customHeight="1">
      <c r="A450" s="64"/>
      <c r="B450" s="64"/>
      <c r="C450" s="64"/>
      <c r="D450" s="64"/>
      <c r="E450" s="65"/>
      <c r="F450" s="67"/>
      <c r="G450" s="242"/>
      <c r="H450" s="243"/>
      <c r="I450" s="217"/>
      <c r="J450" s="68"/>
      <c r="K450" s="220"/>
    </row>
    <row r="451" spans="1:11" ht="66.75" customHeight="1">
      <c r="A451" s="64"/>
      <c r="B451" s="64"/>
      <c r="C451" s="64"/>
      <c r="D451" s="64"/>
      <c r="E451" s="65"/>
      <c r="F451" s="67"/>
      <c r="G451" s="242"/>
      <c r="H451" s="243"/>
      <c r="I451" s="217"/>
      <c r="J451" s="68"/>
      <c r="K451" s="220"/>
    </row>
    <row r="452" spans="1:11" ht="66.75" customHeight="1">
      <c r="A452" s="64"/>
      <c r="B452" s="64"/>
      <c r="C452" s="64"/>
      <c r="D452" s="64"/>
      <c r="E452" s="65"/>
      <c r="F452" s="67"/>
      <c r="G452" s="242"/>
      <c r="H452" s="243"/>
      <c r="I452" s="217"/>
      <c r="J452" s="68"/>
      <c r="K452" s="220"/>
    </row>
    <row r="453" spans="1:11" ht="66.75" customHeight="1">
      <c r="A453" s="64"/>
      <c r="B453" s="64"/>
      <c r="C453" s="64"/>
      <c r="D453" s="64"/>
      <c r="E453" s="65"/>
      <c r="F453" s="67"/>
      <c r="G453" s="242"/>
      <c r="H453" s="243"/>
      <c r="I453" s="217"/>
      <c r="J453" s="68"/>
      <c r="K453" s="220"/>
    </row>
    <row r="454" spans="1:11" ht="66.75" customHeight="1">
      <c r="A454" s="64"/>
      <c r="B454" s="64"/>
      <c r="C454" s="64"/>
      <c r="D454" s="64"/>
      <c r="E454" s="65"/>
      <c r="F454" s="67"/>
      <c r="G454" s="242"/>
      <c r="H454" s="243"/>
      <c r="I454" s="217"/>
      <c r="J454" s="68"/>
      <c r="K454" s="220"/>
    </row>
    <row r="455" spans="1:11" ht="66.75" customHeight="1">
      <c r="A455" s="64"/>
      <c r="B455" s="64"/>
      <c r="C455" s="64"/>
      <c r="D455" s="64"/>
      <c r="E455" s="65"/>
      <c r="F455" s="67"/>
      <c r="G455" s="242"/>
      <c r="H455" s="243"/>
      <c r="I455" s="217"/>
      <c r="J455" s="68"/>
      <c r="K455" s="220"/>
    </row>
    <row r="456" spans="1:11" ht="66.75" customHeight="1">
      <c r="A456" s="64"/>
      <c r="B456" s="64"/>
      <c r="C456" s="64"/>
      <c r="D456" s="64"/>
      <c r="E456" s="65"/>
      <c r="F456" s="67"/>
      <c r="G456" s="242"/>
      <c r="H456" s="243"/>
      <c r="I456" s="217"/>
      <c r="J456" s="68"/>
      <c r="K456" s="220"/>
    </row>
    <row r="457" spans="1:11" ht="66.75" customHeight="1">
      <c r="A457" s="64"/>
      <c r="B457" s="64"/>
      <c r="C457" s="64"/>
      <c r="D457" s="64"/>
      <c r="E457" s="65"/>
      <c r="F457" s="67"/>
      <c r="G457" s="242"/>
      <c r="H457" s="243"/>
      <c r="I457" s="217"/>
      <c r="J457" s="68"/>
      <c r="K457" s="220"/>
    </row>
    <row r="458" spans="1:11" ht="66.75" customHeight="1">
      <c r="A458" s="64"/>
      <c r="B458" s="64"/>
      <c r="C458" s="64"/>
      <c r="D458" s="64"/>
      <c r="E458" s="65"/>
      <c r="F458" s="67"/>
      <c r="G458" s="242"/>
      <c r="H458" s="243"/>
      <c r="I458" s="217"/>
      <c r="J458" s="68"/>
      <c r="K458" s="220"/>
    </row>
    <row r="459" spans="1:11" ht="66.75" customHeight="1">
      <c r="A459" s="64"/>
      <c r="B459" s="64"/>
      <c r="C459" s="64"/>
      <c r="D459" s="64"/>
      <c r="E459" s="65"/>
      <c r="F459" s="67"/>
      <c r="G459" s="242"/>
      <c r="H459" s="243"/>
      <c r="I459" s="217"/>
      <c r="J459" s="68"/>
      <c r="K459" s="220"/>
    </row>
    <row r="460" spans="1:11" ht="66.75" customHeight="1">
      <c r="A460" s="64"/>
      <c r="B460" s="64"/>
      <c r="C460" s="64"/>
      <c r="D460" s="64"/>
      <c r="E460" s="65"/>
      <c r="F460" s="67"/>
      <c r="G460" s="242"/>
      <c r="H460" s="243"/>
      <c r="I460" s="217"/>
      <c r="J460" s="68"/>
      <c r="K460" s="220"/>
    </row>
    <row r="461" spans="1:11" ht="66.75" customHeight="1">
      <c r="A461" s="64"/>
      <c r="B461" s="64"/>
      <c r="C461" s="64"/>
      <c r="D461" s="64"/>
      <c r="E461" s="65"/>
      <c r="F461" s="67"/>
      <c r="G461" s="242"/>
      <c r="H461" s="243"/>
      <c r="I461" s="217"/>
      <c r="J461" s="68"/>
      <c r="K461" s="220"/>
    </row>
    <row r="462" spans="1:11" ht="66.75" customHeight="1">
      <c r="A462" s="64"/>
      <c r="B462" s="64"/>
      <c r="C462" s="64"/>
      <c r="D462" s="64"/>
      <c r="E462" s="65"/>
      <c r="F462" s="67"/>
      <c r="G462" s="242"/>
      <c r="H462" s="243"/>
      <c r="I462" s="217"/>
      <c r="J462" s="68"/>
      <c r="K462" s="220"/>
    </row>
    <row r="463" spans="1:11" ht="66.75" customHeight="1">
      <c r="A463" s="64"/>
      <c r="B463" s="64"/>
      <c r="C463" s="64"/>
      <c r="D463" s="64"/>
      <c r="E463" s="65"/>
      <c r="F463" s="67"/>
      <c r="G463" s="242"/>
      <c r="H463" s="243"/>
      <c r="I463" s="217"/>
      <c r="J463" s="68"/>
      <c r="K463" s="220"/>
    </row>
    <row r="464" spans="1:11" ht="66.75" customHeight="1">
      <c r="A464" s="64"/>
      <c r="B464" s="64"/>
      <c r="C464" s="64"/>
      <c r="D464" s="64"/>
      <c r="E464" s="65"/>
      <c r="F464" s="67"/>
      <c r="G464" s="242"/>
      <c r="H464" s="243"/>
      <c r="I464" s="217"/>
      <c r="J464" s="68"/>
      <c r="K464" s="220"/>
    </row>
    <row r="465" spans="1:11" ht="66.75" customHeight="1">
      <c r="A465" s="64"/>
      <c r="B465" s="64"/>
      <c r="C465" s="64"/>
      <c r="D465" s="64"/>
      <c r="E465" s="65"/>
      <c r="F465" s="67"/>
      <c r="G465" s="242"/>
      <c r="H465" s="243"/>
      <c r="I465" s="217"/>
      <c r="J465" s="68"/>
      <c r="K465" s="220"/>
    </row>
    <row r="466" spans="1:11" ht="66.75" customHeight="1">
      <c r="A466" s="64"/>
      <c r="B466" s="64"/>
      <c r="C466" s="64"/>
      <c r="D466" s="64"/>
      <c r="E466" s="65"/>
      <c r="F466" s="67"/>
      <c r="G466" s="242"/>
      <c r="H466" s="243"/>
      <c r="I466" s="217"/>
      <c r="J466" s="68"/>
      <c r="K466" s="220"/>
    </row>
    <row r="467" spans="1:11" ht="66.75" customHeight="1">
      <c r="A467" s="64"/>
      <c r="B467" s="64"/>
      <c r="C467" s="64"/>
      <c r="D467" s="64"/>
      <c r="E467" s="65"/>
      <c r="F467" s="67"/>
      <c r="G467" s="242"/>
      <c r="H467" s="243"/>
      <c r="I467" s="217"/>
      <c r="J467" s="68"/>
      <c r="K467" s="220"/>
    </row>
    <row r="468" spans="1:11" ht="66.75" customHeight="1">
      <c r="A468" s="64"/>
      <c r="B468" s="64"/>
      <c r="C468" s="64"/>
      <c r="D468" s="64"/>
      <c r="E468" s="65"/>
      <c r="F468" s="67"/>
      <c r="G468" s="242"/>
      <c r="H468" s="243"/>
      <c r="I468" s="217"/>
      <c r="J468" s="68"/>
      <c r="K468" s="220"/>
    </row>
    <row r="469" spans="1:11" ht="66.75" customHeight="1">
      <c r="A469" s="64"/>
      <c r="B469" s="64"/>
      <c r="C469" s="64"/>
      <c r="D469" s="64"/>
      <c r="E469" s="65"/>
      <c r="F469" s="67"/>
      <c r="G469" s="242"/>
      <c r="H469" s="243"/>
      <c r="I469" s="217"/>
      <c r="J469" s="68"/>
      <c r="K469" s="220"/>
    </row>
    <row r="470" spans="1:11" ht="66.75" customHeight="1">
      <c r="A470" s="64"/>
      <c r="B470" s="64"/>
      <c r="C470" s="64"/>
      <c r="D470" s="64"/>
      <c r="E470" s="65"/>
      <c r="F470" s="67"/>
      <c r="G470" s="242"/>
      <c r="H470" s="243"/>
      <c r="I470" s="217"/>
      <c r="J470" s="68"/>
      <c r="K470" s="220"/>
    </row>
    <row r="471" spans="1:11" ht="66.75" customHeight="1">
      <c r="A471" s="64"/>
      <c r="B471" s="64"/>
      <c r="C471" s="64"/>
      <c r="D471" s="64"/>
      <c r="E471" s="65"/>
      <c r="F471" s="67"/>
      <c r="G471" s="242"/>
      <c r="H471" s="243"/>
      <c r="I471" s="217"/>
      <c r="J471" s="68"/>
      <c r="K471" s="220"/>
    </row>
    <row r="472" spans="1:11" ht="66.75" customHeight="1">
      <c r="A472" s="64"/>
      <c r="B472" s="64"/>
      <c r="C472" s="64"/>
      <c r="D472" s="64"/>
      <c r="E472" s="65"/>
      <c r="F472" s="67"/>
      <c r="G472" s="242"/>
      <c r="H472" s="243"/>
      <c r="I472" s="217"/>
      <c r="J472" s="68"/>
      <c r="K472" s="220"/>
    </row>
    <row r="473" spans="1:11" ht="66.75" customHeight="1">
      <c r="A473" s="64"/>
      <c r="B473" s="64"/>
      <c r="C473" s="64"/>
      <c r="D473" s="64"/>
      <c r="E473" s="65"/>
      <c r="F473" s="67"/>
      <c r="G473" s="242"/>
      <c r="H473" s="243"/>
      <c r="I473" s="217"/>
      <c r="J473" s="68"/>
      <c r="K473" s="220"/>
    </row>
    <row r="474" spans="1:11" ht="66.75" customHeight="1">
      <c r="A474" s="64"/>
      <c r="B474" s="64"/>
      <c r="C474" s="64"/>
      <c r="D474" s="64"/>
      <c r="E474" s="65"/>
      <c r="F474" s="67"/>
      <c r="G474" s="242"/>
      <c r="H474" s="243"/>
      <c r="I474" s="217"/>
      <c r="J474" s="68"/>
      <c r="K474" s="220"/>
    </row>
    <row r="475" spans="1:11" ht="66.75" customHeight="1">
      <c r="A475" s="64"/>
      <c r="B475" s="64"/>
      <c r="C475" s="64"/>
      <c r="D475" s="64"/>
      <c r="E475" s="65"/>
      <c r="F475" s="67"/>
      <c r="G475" s="242"/>
      <c r="H475" s="243"/>
      <c r="I475" s="217"/>
      <c r="J475" s="68"/>
      <c r="K475" s="220"/>
    </row>
    <row r="476" spans="1:11" ht="66.75" customHeight="1">
      <c r="A476" s="64"/>
      <c r="B476" s="64"/>
      <c r="C476" s="64"/>
      <c r="D476" s="64"/>
      <c r="E476" s="65"/>
      <c r="F476" s="67"/>
      <c r="G476" s="242"/>
      <c r="H476" s="243"/>
      <c r="I476" s="217"/>
      <c r="J476" s="68"/>
      <c r="K476" s="220"/>
    </row>
    <row r="477" spans="1:11" ht="66.75" customHeight="1">
      <c r="A477" s="64"/>
      <c r="B477" s="64"/>
      <c r="C477" s="64"/>
      <c r="D477" s="64"/>
      <c r="E477" s="65"/>
      <c r="F477" s="67"/>
      <c r="G477" s="242"/>
      <c r="H477" s="243"/>
      <c r="I477" s="217"/>
      <c r="J477" s="68"/>
      <c r="K477" s="220"/>
    </row>
    <row r="478" spans="1:11" ht="66.75" customHeight="1">
      <c r="A478" s="64"/>
      <c r="B478" s="64"/>
      <c r="C478" s="64"/>
      <c r="D478" s="64"/>
      <c r="E478" s="65"/>
      <c r="F478" s="67"/>
      <c r="G478" s="242"/>
      <c r="H478" s="243"/>
      <c r="I478" s="217"/>
      <c r="J478" s="68"/>
      <c r="K478" s="220"/>
    </row>
    <row r="479" spans="1:11" ht="66.75" customHeight="1">
      <c r="A479" s="64"/>
      <c r="B479" s="64"/>
      <c r="C479" s="64"/>
      <c r="D479" s="64"/>
      <c r="E479" s="65"/>
      <c r="F479" s="67"/>
      <c r="G479" s="242"/>
      <c r="H479" s="243"/>
      <c r="I479" s="217"/>
      <c r="J479" s="68"/>
      <c r="K479" s="220"/>
    </row>
    <row r="480" spans="1:11" ht="66.75" customHeight="1">
      <c r="A480" s="64"/>
      <c r="B480" s="64"/>
      <c r="C480" s="64"/>
      <c r="D480" s="64"/>
      <c r="E480" s="65"/>
      <c r="F480" s="67"/>
      <c r="G480" s="242"/>
      <c r="H480" s="243"/>
      <c r="I480" s="217"/>
      <c r="J480" s="68"/>
      <c r="K480" s="220"/>
    </row>
    <row r="481" spans="1:11" ht="66.75" customHeight="1">
      <c r="A481" s="64"/>
      <c r="B481" s="64"/>
      <c r="C481" s="64"/>
      <c r="D481" s="64"/>
      <c r="E481" s="65"/>
      <c r="F481" s="67"/>
      <c r="G481" s="242"/>
      <c r="H481" s="243"/>
      <c r="I481" s="217"/>
      <c r="J481" s="68"/>
      <c r="K481" s="220"/>
    </row>
    <row r="482" spans="1:11" ht="66.75" customHeight="1">
      <c r="A482" s="64"/>
      <c r="B482" s="64"/>
      <c r="C482" s="64"/>
      <c r="D482" s="64"/>
      <c r="E482" s="65"/>
      <c r="F482" s="67"/>
      <c r="G482" s="242"/>
      <c r="H482" s="243"/>
      <c r="I482" s="217"/>
      <c r="J482" s="68"/>
      <c r="K482" s="220"/>
    </row>
    <row r="483" spans="1:11" ht="66.75" customHeight="1">
      <c r="A483" s="64"/>
      <c r="B483" s="64"/>
      <c r="C483" s="64"/>
      <c r="D483" s="64"/>
      <c r="E483" s="65"/>
      <c r="F483" s="67"/>
      <c r="G483" s="242"/>
      <c r="H483" s="243"/>
      <c r="I483" s="217"/>
      <c r="J483" s="68"/>
      <c r="K483" s="220"/>
    </row>
    <row r="484" spans="1:11" ht="66.75" customHeight="1">
      <c r="A484" s="64"/>
      <c r="B484" s="64"/>
      <c r="C484" s="64"/>
      <c r="D484" s="64"/>
      <c r="E484" s="65"/>
      <c r="F484" s="67"/>
      <c r="G484" s="242"/>
      <c r="H484" s="243"/>
      <c r="I484" s="217"/>
      <c r="J484" s="68"/>
      <c r="K484" s="220"/>
    </row>
    <row r="485" spans="1:11" ht="66.75" customHeight="1">
      <c r="A485" s="64"/>
      <c r="B485" s="64"/>
      <c r="C485" s="64"/>
      <c r="D485" s="64"/>
      <c r="E485" s="65"/>
      <c r="F485" s="67"/>
      <c r="G485" s="242"/>
      <c r="H485" s="243"/>
      <c r="I485" s="217"/>
      <c r="J485" s="68"/>
      <c r="K485" s="220"/>
    </row>
    <row r="486" spans="1:11" ht="66.75" customHeight="1">
      <c r="A486" s="64"/>
      <c r="B486" s="64"/>
      <c r="C486" s="64"/>
      <c r="D486" s="64"/>
      <c r="E486" s="65"/>
      <c r="F486" s="67"/>
      <c r="G486" s="242"/>
      <c r="H486" s="243"/>
      <c r="I486" s="217"/>
      <c r="J486" s="68"/>
      <c r="K486" s="220"/>
    </row>
    <row r="487" spans="1:11" ht="66.75" customHeight="1">
      <c r="A487" s="64"/>
      <c r="B487" s="64"/>
      <c r="C487" s="64"/>
      <c r="D487" s="64"/>
      <c r="E487" s="65"/>
      <c r="F487" s="67"/>
      <c r="G487" s="242"/>
      <c r="H487" s="243"/>
      <c r="I487" s="217"/>
      <c r="J487" s="68"/>
      <c r="K487" s="220"/>
    </row>
    <row r="488" spans="1:11" ht="66.75" customHeight="1">
      <c r="A488" s="64"/>
      <c r="B488" s="64"/>
      <c r="C488" s="64"/>
      <c r="D488" s="64"/>
      <c r="E488" s="65"/>
      <c r="F488" s="67"/>
      <c r="G488" s="242"/>
      <c r="H488" s="243"/>
      <c r="I488" s="217"/>
      <c r="J488" s="68"/>
      <c r="K488" s="220"/>
    </row>
    <row r="489" spans="1:11" ht="66.75" customHeight="1">
      <c r="A489" s="64"/>
      <c r="B489" s="64"/>
      <c r="C489" s="64"/>
      <c r="D489" s="64"/>
      <c r="E489" s="65"/>
      <c r="F489" s="67"/>
      <c r="G489" s="242"/>
      <c r="H489" s="243"/>
      <c r="I489" s="217"/>
      <c r="J489" s="68"/>
      <c r="K489" s="220"/>
    </row>
    <row r="490" spans="1:11" ht="66.75" customHeight="1">
      <c r="A490" s="64"/>
      <c r="B490" s="64"/>
      <c r="C490" s="64"/>
      <c r="D490" s="64"/>
      <c r="E490" s="65"/>
      <c r="F490" s="67"/>
      <c r="G490" s="242"/>
      <c r="H490" s="243"/>
      <c r="I490" s="217"/>
      <c r="J490" s="68"/>
      <c r="K490" s="220"/>
    </row>
    <row r="491" spans="1:11" ht="66.75" customHeight="1">
      <c r="A491" s="64"/>
      <c r="B491" s="64"/>
      <c r="C491" s="64"/>
      <c r="D491" s="64"/>
      <c r="E491" s="65"/>
      <c r="F491" s="67"/>
      <c r="G491" s="242"/>
      <c r="H491" s="243"/>
      <c r="I491" s="217"/>
      <c r="J491" s="68"/>
      <c r="K491" s="220"/>
    </row>
    <row r="492" spans="1:11" ht="66.75" customHeight="1">
      <c r="A492" s="64"/>
      <c r="B492" s="64"/>
      <c r="C492" s="64"/>
      <c r="D492" s="64"/>
      <c r="E492" s="65"/>
      <c r="F492" s="67"/>
      <c r="G492" s="242"/>
      <c r="H492" s="243"/>
      <c r="I492" s="217"/>
      <c r="J492" s="68"/>
      <c r="K492" s="220"/>
    </row>
    <row r="493" spans="1:11" ht="66.75" customHeight="1">
      <c r="A493" s="64"/>
      <c r="B493" s="64"/>
      <c r="C493" s="64"/>
      <c r="D493" s="64"/>
      <c r="E493" s="65"/>
      <c r="F493" s="67"/>
      <c r="G493" s="242"/>
      <c r="H493" s="243"/>
      <c r="I493" s="217"/>
      <c r="J493" s="68"/>
      <c r="K493" s="220"/>
    </row>
    <row r="494" spans="1:11" ht="66.75" customHeight="1">
      <c r="A494" s="64"/>
      <c r="B494" s="64"/>
      <c r="C494" s="64"/>
      <c r="D494" s="64"/>
      <c r="E494" s="65"/>
      <c r="F494" s="67"/>
      <c r="G494" s="242"/>
      <c r="H494" s="243"/>
      <c r="I494" s="217"/>
      <c r="J494" s="68"/>
      <c r="K494" s="220"/>
    </row>
    <row r="495" spans="1:11" ht="66.75" customHeight="1">
      <c r="A495" s="64"/>
      <c r="B495" s="64"/>
      <c r="C495" s="64"/>
      <c r="D495" s="64"/>
      <c r="E495" s="65"/>
      <c r="F495" s="67"/>
      <c r="G495" s="242"/>
      <c r="H495" s="243"/>
      <c r="I495" s="217"/>
      <c r="J495" s="68"/>
      <c r="K495" s="220"/>
    </row>
    <row r="496" spans="1:11" ht="66.75" customHeight="1">
      <c r="A496" s="64"/>
      <c r="B496" s="64"/>
      <c r="C496" s="64"/>
      <c r="D496" s="64"/>
      <c r="E496" s="65"/>
      <c r="F496" s="67"/>
      <c r="G496" s="242"/>
      <c r="H496" s="243"/>
      <c r="I496" s="217"/>
      <c r="J496" s="68"/>
      <c r="K496" s="220"/>
    </row>
    <row r="497" spans="1:11" ht="66.75" customHeight="1">
      <c r="A497" s="64"/>
      <c r="B497" s="64"/>
      <c r="C497" s="64"/>
      <c r="D497" s="64"/>
      <c r="E497" s="65"/>
      <c r="F497" s="67"/>
      <c r="G497" s="242"/>
      <c r="H497" s="243"/>
      <c r="I497" s="217"/>
      <c r="J497" s="68"/>
      <c r="K497" s="220"/>
    </row>
    <row r="498" spans="1:11" ht="66.75" customHeight="1">
      <c r="A498" s="64"/>
      <c r="B498" s="64"/>
      <c r="C498" s="64"/>
      <c r="D498" s="64"/>
      <c r="E498" s="65"/>
      <c r="F498" s="67"/>
      <c r="G498" s="242"/>
      <c r="H498" s="243"/>
      <c r="I498" s="217"/>
      <c r="J498" s="68"/>
      <c r="K498" s="220"/>
    </row>
    <row r="499" spans="1:11" ht="66.75" customHeight="1">
      <c r="A499" s="64"/>
      <c r="B499" s="64"/>
      <c r="C499" s="64"/>
      <c r="D499" s="64"/>
      <c r="E499" s="65"/>
      <c r="F499" s="67"/>
      <c r="G499" s="242"/>
      <c r="H499" s="243"/>
      <c r="I499" s="217"/>
      <c r="J499" s="68"/>
      <c r="K499" s="220"/>
    </row>
    <row r="500" spans="1:11" ht="66.75" customHeight="1">
      <c r="A500" s="64"/>
      <c r="B500" s="64"/>
      <c r="C500" s="64"/>
      <c r="D500" s="64"/>
      <c r="E500" s="65"/>
      <c r="F500" s="67"/>
      <c r="G500" s="242"/>
      <c r="H500" s="243"/>
      <c r="I500" s="217"/>
      <c r="J500" s="68"/>
      <c r="K500" s="220"/>
    </row>
    <row r="501" spans="1:11" ht="66.75" customHeight="1">
      <c r="A501" s="64"/>
      <c r="B501" s="64"/>
      <c r="C501" s="64"/>
      <c r="D501" s="64"/>
      <c r="E501" s="65"/>
      <c r="F501" s="67"/>
      <c r="G501" s="242"/>
      <c r="H501" s="243"/>
      <c r="I501" s="217"/>
      <c r="J501" s="68"/>
      <c r="K501" s="220"/>
    </row>
    <row r="502" spans="1:11" ht="66.75" customHeight="1">
      <c r="A502" s="64"/>
      <c r="B502" s="64"/>
      <c r="C502" s="64"/>
      <c r="D502" s="64"/>
      <c r="E502" s="65"/>
      <c r="F502" s="67"/>
      <c r="G502" s="242"/>
      <c r="H502" s="243"/>
      <c r="I502" s="217"/>
      <c r="J502" s="68"/>
      <c r="K502" s="220"/>
    </row>
    <row r="503" spans="1:11" ht="66.75" customHeight="1">
      <c r="A503" s="64"/>
      <c r="B503" s="64"/>
      <c r="C503" s="64"/>
      <c r="D503" s="64"/>
      <c r="E503" s="65"/>
      <c r="F503" s="67"/>
      <c r="G503" s="242"/>
      <c r="H503" s="243"/>
      <c r="I503" s="217"/>
      <c r="J503" s="68"/>
      <c r="K503" s="220"/>
    </row>
    <row r="504" spans="1:11" ht="66.75" customHeight="1">
      <c r="A504" s="64"/>
      <c r="B504" s="64"/>
      <c r="C504" s="64"/>
      <c r="D504" s="64"/>
      <c r="E504" s="65"/>
      <c r="F504" s="67"/>
      <c r="G504" s="242"/>
      <c r="H504" s="243"/>
      <c r="I504" s="217"/>
      <c r="J504" s="68"/>
      <c r="K504" s="220"/>
    </row>
    <row r="505" spans="1:11" ht="66.75" customHeight="1">
      <c r="A505" s="64"/>
      <c r="B505" s="64"/>
      <c r="C505" s="64"/>
      <c r="D505" s="64"/>
      <c r="E505" s="65"/>
      <c r="F505" s="67"/>
      <c r="G505" s="242"/>
      <c r="H505" s="243"/>
      <c r="I505" s="217"/>
      <c r="J505" s="68"/>
      <c r="K505" s="220"/>
    </row>
    <row r="506" spans="1:11" ht="66.75" customHeight="1">
      <c r="A506" s="64"/>
      <c r="B506" s="64"/>
      <c r="C506" s="64"/>
      <c r="D506" s="64"/>
      <c r="E506" s="65"/>
      <c r="F506" s="67"/>
      <c r="G506" s="242"/>
      <c r="H506" s="243"/>
      <c r="I506" s="217"/>
      <c r="J506" s="68"/>
      <c r="K506" s="220"/>
    </row>
    <row r="507" spans="1:11" ht="66.75" customHeight="1">
      <c r="A507" s="64"/>
      <c r="B507" s="64"/>
      <c r="C507" s="64"/>
      <c r="D507" s="64"/>
      <c r="E507" s="65"/>
      <c r="F507" s="67"/>
      <c r="G507" s="242"/>
      <c r="H507" s="243"/>
      <c r="I507" s="217"/>
      <c r="J507" s="68"/>
      <c r="K507" s="220"/>
    </row>
    <row r="508" spans="1:11" ht="66.75" customHeight="1">
      <c r="A508" s="64"/>
      <c r="B508" s="64"/>
      <c r="C508" s="64"/>
      <c r="D508" s="64"/>
      <c r="E508" s="65"/>
      <c r="F508" s="67"/>
      <c r="G508" s="242"/>
      <c r="H508" s="243"/>
      <c r="I508" s="217"/>
      <c r="J508" s="68"/>
      <c r="K508" s="220"/>
    </row>
    <row r="509" spans="1:11" ht="66.75" customHeight="1">
      <c r="A509" s="64"/>
      <c r="B509" s="64"/>
      <c r="C509" s="64"/>
      <c r="D509" s="64"/>
      <c r="E509" s="65"/>
      <c r="F509" s="67"/>
      <c r="G509" s="242"/>
      <c r="H509" s="243"/>
      <c r="I509" s="217"/>
      <c r="J509" s="68"/>
      <c r="K509" s="220"/>
    </row>
    <row r="510" spans="1:11" ht="66.75" customHeight="1">
      <c r="A510" s="64"/>
      <c r="B510" s="64"/>
      <c r="C510" s="64"/>
      <c r="D510" s="64"/>
      <c r="E510" s="65"/>
      <c r="F510" s="67"/>
      <c r="G510" s="242"/>
      <c r="H510" s="243"/>
      <c r="I510" s="217"/>
      <c r="J510" s="68"/>
      <c r="K510" s="220"/>
    </row>
    <row r="511" spans="1:11" ht="66.75" customHeight="1">
      <c r="A511" s="64"/>
      <c r="B511" s="64"/>
      <c r="C511" s="64"/>
      <c r="D511" s="64"/>
      <c r="E511" s="65"/>
      <c r="F511" s="67"/>
      <c r="G511" s="242"/>
      <c r="H511" s="243"/>
      <c r="I511" s="217"/>
      <c r="J511" s="68"/>
      <c r="K511" s="220"/>
    </row>
    <row r="512" spans="1:11" ht="66.75" customHeight="1">
      <c r="A512" s="64"/>
      <c r="B512" s="64"/>
      <c r="C512" s="64"/>
      <c r="D512" s="64"/>
      <c r="E512" s="65"/>
      <c r="F512" s="67"/>
      <c r="G512" s="242"/>
      <c r="H512" s="243"/>
      <c r="I512" s="217"/>
      <c r="J512" s="68"/>
      <c r="K512" s="220"/>
    </row>
    <row r="513" spans="1:11" ht="66.75" customHeight="1">
      <c r="A513" s="64"/>
      <c r="B513" s="64"/>
      <c r="C513" s="64"/>
      <c r="D513" s="64"/>
      <c r="E513" s="65"/>
      <c r="F513" s="67"/>
      <c r="G513" s="242"/>
      <c r="H513" s="243"/>
      <c r="I513" s="217"/>
      <c r="J513" s="68"/>
      <c r="K513" s="220"/>
    </row>
    <row r="514" spans="1:11" ht="66.75" customHeight="1">
      <c r="A514" s="64"/>
      <c r="B514" s="64"/>
      <c r="C514" s="64"/>
      <c r="D514" s="64"/>
      <c r="E514" s="65"/>
      <c r="F514" s="67"/>
      <c r="G514" s="242"/>
      <c r="H514" s="243"/>
      <c r="I514" s="217"/>
      <c r="J514" s="68"/>
      <c r="K514" s="220"/>
    </row>
    <row r="515" spans="1:11" ht="66.75" customHeight="1">
      <c r="A515" s="64"/>
      <c r="B515" s="64"/>
      <c r="C515" s="64"/>
      <c r="D515" s="64"/>
      <c r="E515" s="65"/>
      <c r="F515" s="67"/>
      <c r="G515" s="242"/>
      <c r="H515" s="243"/>
      <c r="I515" s="217"/>
      <c r="J515" s="68"/>
      <c r="K515" s="220"/>
    </row>
    <row r="516" spans="1:11" ht="66.75" customHeight="1">
      <c r="A516" s="64"/>
      <c r="B516" s="64"/>
      <c r="C516" s="64"/>
      <c r="D516" s="64"/>
      <c r="E516" s="65"/>
      <c r="F516" s="67"/>
      <c r="G516" s="242"/>
      <c r="H516" s="243"/>
      <c r="I516" s="217"/>
      <c r="J516" s="68"/>
      <c r="K516" s="220"/>
    </row>
    <row r="517" spans="1:11" ht="66.75" customHeight="1">
      <c r="A517" s="64"/>
      <c r="B517" s="64"/>
      <c r="C517" s="64"/>
      <c r="D517" s="64"/>
      <c r="E517" s="65"/>
      <c r="F517" s="67"/>
      <c r="G517" s="242"/>
      <c r="H517" s="243"/>
      <c r="I517" s="217"/>
      <c r="J517" s="68"/>
      <c r="K517" s="220"/>
    </row>
    <row r="518" spans="1:11" ht="66.75" customHeight="1">
      <c r="A518" s="64"/>
      <c r="B518" s="64"/>
      <c r="C518" s="64"/>
      <c r="D518" s="64"/>
      <c r="E518" s="65"/>
      <c r="F518" s="67"/>
      <c r="G518" s="242"/>
      <c r="H518" s="243"/>
      <c r="I518" s="217"/>
      <c r="J518" s="68"/>
      <c r="K518" s="220"/>
    </row>
    <row r="519" spans="1:11" ht="66.75" customHeight="1">
      <c r="A519" s="64"/>
      <c r="B519" s="64"/>
      <c r="C519" s="64"/>
      <c r="D519" s="64"/>
      <c r="E519" s="65"/>
      <c r="F519" s="67"/>
      <c r="G519" s="242"/>
      <c r="H519" s="243"/>
      <c r="I519" s="217"/>
      <c r="J519" s="68"/>
      <c r="K519" s="220"/>
    </row>
    <row r="520" spans="1:11" ht="66.75" customHeight="1">
      <c r="A520" s="64"/>
      <c r="B520" s="64"/>
      <c r="C520" s="64"/>
      <c r="D520" s="64"/>
      <c r="E520" s="65"/>
      <c r="F520" s="67"/>
      <c r="G520" s="242"/>
      <c r="H520" s="243"/>
      <c r="I520" s="217"/>
      <c r="J520" s="68"/>
      <c r="K520" s="220"/>
    </row>
    <row r="521" spans="1:11" ht="66.75" customHeight="1">
      <c r="A521" s="64"/>
      <c r="B521" s="64"/>
      <c r="C521" s="64"/>
      <c r="D521" s="64"/>
      <c r="E521" s="65"/>
      <c r="F521" s="67"/>
      <c r="G521" s="242"/>
      <c r="H521" s="243"/>
      <c r="I521" s="217"/>
      <c r="J521" s="68"/>
      <c r="K521" s="220"/>
    </row>
    <row r="522" spans="1:11" ht="66.75" customHeight="1">
      <c r="A522" s="64"/>
      <c r="B522" s="64"/>
      <c r="C522" s="64"/>
      <c r="D522" s="64"/>
      <c r="E522" s="65"/>
      <c r="F522" s="67"/>
      <c r="G522" s="242"/>
      <c r="H522" s="243"/>
      <c r="I522" s="217"/>
      <c r="J522" s="68"/>
      <c r="K522" s="220"/>
    </row>
    <row r="523" spans="1:11" ht="66.75" customHeight="1">
      <c r="A523" s="64"/>
      <c r="B523" s="64"/>
      <c r="C523" s="64"/>
      <c r="D523" s="64"/>
      <c r="E523" s="65"/>
      <c r="F523" s="67"/>
      <c r="G523" s="242"/>
      <c r="H523" s="243"/>
      <c r="I523" s="217"/>
      <c r="J523" s="68"/>
      <c r="K523" s="220"/>
    </row>
    <row r="524" spans="1:11" ht="66.75" customHeight="1">
      <c r="A524" s="64"/>
      <c r="B524" s="64"/>
      <c r="C524" s="64"/>
      <c r="D524" s="64"/>
      <c r="E524" s="65"/>
      <c r="F524" s="67"/>
      <c r="G524" s="242"/>
      <c r="H524" s="243"/>
      <c r="I524" s="217"/>
      <c r="J524" s="68"/>
      <c r="K524" s="220"/>
    </row>
    <row r="525" spans="1:11" ht="66.75" customHeight="1">
      <c r="A525" s="64"/>
      <c r="B525" s="64"/>
      <c r="C525" s="64"/>
      <c r="D525" s="64"/>
      <c r="E525" s="65"/>
      <c r="F525" s="67"/>
      <c r="G525" s="242"/>
      <c r="H525" s="243"/>
      <c r="I525" s="217"/>
      <c r="J525" s="68"/>
      <c r="K525" s="220"/>
    </row>
    <row r="526" spans="1:11" ht="66.75" customHeight="1">
      <c r="A526" s="64"/>
      <c r="B526" s="64"/>
      <c r="C526" s="64"/>
      <c r="D526" s="64"/>
      <c r="E526" s="65"/>
      <c r="F526" s="67"/>
      <c r="G526" s="242"/>
      <c r="H526" s="243"/>
      <c r="I526" s="217"/>
      <c r="J526" s="68"/>
      <c r="K526" s="220"/>
    </row>
    <row r="527" spans="1:11" ht="66.75" customHeight="1">
      <c r="A527" s="64"/>
      <c r="B527" s="64"/>
      <c r="C527" s="64"/>
      <c r="D527" s="64"/>
      <c r="E527" s="65"/>
      <c r="F527" s="67"/>
      <c r="G527" s="242"/>
      <c r="H527" s="243"/>
      <c r="I527" s="217"/>
      <c r="J527" s="68"/>
      <c r="K527" s="220"/>
    </row>
    <row r="528" spans="1:11" ht="66.75" customHeight="1">
      <c r="A528" s="64"/>
      <c r="B528" s="64"/>
      <c r="C528" s="64"/>
      <c r="D528" s="64"/>
      <c r="E528" s="65"/>
      <c r="F528" s="67"/>
      <c r="G528" s="242"/>
      <c r="H528" s="243"/>
      <c r="I528" s="217"/>
      <c r="J528" s="68"/>
      <c r="K528" s="220"/>
    </row>
    <row r="529" spans="1:11" ht="66.75" customHeight="1">
      <c r="A529" s="64"/>
      <c r="B529" s="64"/>
      <c r="C529" s="64"/>
      <c r="D529" s="64"/>
      <c r="E529" s="65"/>
      <c r="F529" s="67"/>
      <c r="G529" s="242"/>
      <c r="H529" s="243"/>
      <c r="I529" s="217"/>
      <c r="J529" s="68"/>
      <c r="K529" s="220"/>
    </row>
    <row r="530" spans="1:11" ht="66.75" customHeight="1">
      <c r="A530" s="64"/>
      <c r="B530" s="64"/>
      <c r="C530" s="64"/>
      <c r="D530" s="64"/>
      <c r="E530" s="65"/>
      <c r="F530" s="67"/>
      <c r="G530" s="242"/>
      <c r="H530" s="243"/>
      <c r="I530" s="217"/>
      <c r="J530" s="68"/>
      <c r="K530" s="220"/>
    </row>
    <row r="531" spans="1:11" ht="66.75" customHeight="1">
      <c r="A531" s="64"/>
      <c r="B531" s="64"/>
      <c r="C531" s="64"/>
      <c r="D531" s="64"/>
      <c r="E531" s="65"/>
      <c r="F531" s="67"/>
      <c r="G531" s="242"/>
      <c r="H531" s="243"/>
      <c r="I531" s="217"/>
      <c r="J531" s="68"/>
      <c r="K531" s="220"/>
    </row>
    <row r="532" spans="1:11" ht="66.75" customHeight="1">
      <c r="A532" s="64"/>
      <c r="B532" s="64"/>
      <c r="C532" s="64"/>
      <c r="D532" s="64"/>
      <c r="E532" s="65"/>
      <c r="F532" s="67"/>
      <c r="G532" s="242"/>
      <c r="H532" s="243"/>
      <c r="I532" s="217"/>
      <c r="J532" s="68"/>
      <c r="K532" s="220"/>
    </row>
    <row r="533" spans="1:11" ht="66.75" customHeight="1">
      <c r="A533" s="64"/>
      <c r="B533" s="64"/>
      <c r="C533" s="64"/>
      <c r="D533" s="64"/>
      <c r="E533" s="65"/>
      <c r="F533" s="67"/>
      <c r="G533" s="242"/>
      <c r="H533" s="243"/>
      <c r="I533" s="217"/>
      <c r="J533" s="68"/>
      <c r="K533" s="220"/>
    </row>
    <row r="534" spans="1:11" ht="66.75" customHeight="1">
      <c r="A534" s="64"/>
      <c r="B534" s="64"/>
      <c r="C534" s="64"/>
      <c r="D534" s="64"/>
      <c r="E534" s="65"/>
      <c r="F534" s="67"/>
      <c r="G534" s="242"/>
      <c r="H534" s="243"/>
      <c r="I534" s="217"/>
      <c r="J534" s="68"/>
      <c r="K534" s="220"/>
    </row>
    <row r="535" spans="1:11" ht="66.75" customHeight="1">
      <c r="A535" s="64"/>
      <c r="B535" s="64"/>
      <c r="C535" s="64"/>
      <c r="D535" s="64"/>
      <c r="E535" s="65"/>
      <c r="F535" s="67"/>
      <c r="G535" s="242"/>
      <c r="H535" s="243"/>
      <c r="I535" s="217"/>
      <c r="J535" s="68"/>
      <c r="K535" s="220"/>
    </row>
    <row r="536" spans="1:11" ht="66.75" customHeight="1">
      <c r="A536" s="64"/>
      <c r="B536" s="64"/>
      <c r="C536" s="64"/>
      <c r="D536" s="64"/>
      <c r="E536" s="65"/>
      <c r="F536" s="67"/>
      <c r="G536" s="242"/>
      <c r="H536" s="243"/>
      <c r="I536" s="217"/>
      <c r="J536" s="68"/>
      <c r="K536" s="220"/>
    </row>
    <row r="537" spans="1:11" ht="66.75" customHeight="1">
      <c r="A537" s="64"/>
      <c r="B537" s="64"/>
      <c r="C537" s="64"/>
      <c r="D537" s="64"/>
      <c r="E537" s="65"/>
      <c r="F537" s="67"/>
      <c r="G537" s="242"/>
      <c r="H537" s="243"/>
      <c r="I537" s="217"/>
      <c r="J537" s="68"/>
      <c r="K537" s="220"/>
    </row>
    <row r="538" spans="1:11" ht="66.75" customHeight="1">
      <c r="A538" s="64"/>
      <c r="B538" s="64"/>
      <c r="C538" s="64"/>
      <c r="D538" s="64"/>
      <c r="E538" s="65"/>
      <c r="F538" s="67"/>
      <c r="G538" s="242"/>
      <c r="H538" s="243"/>
      <c r="I538" s="217"/>
      <c r="J538" s="68"/>
      <c r="K538" s="220"/>
    </row>
    <row r="539" spans="1:11" ht="66.75" customHeight="1">
      <c r="A539" s="64"/>
      <c r="B539" s="64"/>
      <c r="C539" s="64"/>
      <c r="D539" s="64"/>
      <c r="E539" s="65"/>
      <c r="F539" s="67"/>
      <c r="G539" s="242"/>
      <c r="H539" s="243"/>
      <c r="I539" s="217"/>
      <c r="J539" s="68"/>
      <c r="K539" s="220"/>
    </row>
    <row r="540" spans="1:11" ht="66.75" customHeight="1">
      <c r="A540" s="64"/>
      <c r="B540" s="64"/>
      <c r="C540" s="64"/>
      <c r="D540" s="64"/>
      <c r="E540" s="65"/>
      <c r="F540" s="67"/>
      <c r="G540" s="242"/>
      <c r="H540" s="243"/>
      <c r="I540" s="217"/>
      <c r="J540" s="68"/>
      <c r="K540" s="220"/>
    </row>
    <row r="541" spans="1:11" ht="66.75" customHeight="1">
      <c r="A541" s="64"/>
      <c r="B541" s="64"/>
      <c r="C541" s="64"/>
      <c r="D541" s="64"/>
      <c r="E541" s="65"/>
      <c r="F541" s="67"/>
      <c r="G541" s="242"/>
      <c r="H541" s="243"/>
      <c r="I541" s="217"/>
      <c r="J541" s="68"/>
      <c r="K541" s="220"/>
    </row>
    <row r="542" spans="1:11" ht="66.75" customHeight="1">
      <c r="A542" s="64"/>
      <c r="B542" s="64"/>
      <c r="C542" s="64"/>
      <c r="D542" s="64"/>
      <c r="E542" s="65"/>
      <c r="F542" s="67"/>
      <c r="G542" s="242"/>
      <c r="H542" s="243"/>
      <c r="I542" s="217"/>
      <c r="J542" s="68"/>
      <c r="K542" s="220"/>
    </row>
    <row r="543" spans="1:11" ht="66.75" customHeight="1">
      <c r="A543" s="64"/>
      <c r="B543" s="64"/>
      <c r="C543" s="64"/>
      <c r="D543" s="64"/>
      <c r="E543" s="65"/>
      <c r="F543" s="67"/>
      <c r="G543" s="242"/>
      <c r="H543" s="243"/>
      <c r="I543" s="217"/>
      <c r="J543" s="68"/>
      <c r="K543" s="220"/>
    </row>
    <row r="544" spans="1:11" ht="66.75" customHeight="1">
      <c r="A544" s="64"/>
      <c r="B544" s="64"/>
      <c r="C544" s="64"/>
      <c r="D544" s="64"/>
      <c r="E544" s="65"/>
      <c r="F544" s="67"/>
      <c r="G544" s="242"/>
      <c r="H544" s="243"/>
      <c r="I544" s="217"/>
      <c r="J544" s="68"/>
      <c r="K544" s="220"/>
    </row>
    <row r="545" spans="1:11" ht="66.75" customHeight="1">
      <c r="A545" s="64"/>
      <c r="B545" s="64"/>
      <c r="C545" s="64"/>
      <c r="D545" s="64"/>
      <c r="E545" s="65"/>
      <c r="F545" s="67"/>
      <c r="G545" s="242"/>
      <c r="H545" s="243"/>
      <c r="I545" s="217"/>
      <c r="J545" s="68"/>
      <c r="K545" s="220"/>
    </row>
    <row r="546" spans="1:11" ht="66.75" customHeight="1">
      <c r="A546" s="64"/>
      <c r="B546" s="64"/>
      <c r="C546" s="64"/>
      <c r="D546" s="64"/>
      <c r="E546" s="65"/>
      <c r="F546" s="67"/>
      <c r="G546" s="242"/>
      <c r="H546" s="243"/>
      <c r="I546" s="217"/>
      <c r="J546" s="68"/>
      <c r="K546" s="220"/>
    </row>
    <row r="547" spans="1:11" ht="66.75" customHeight="1">
      <c r="A547" s="64"/>
      <c r="B547" s="64"/>
      <c r="C547" s="64"/>
      <c r="D547" s="64"/>
      <c r="E547" s="65"/>
      <c r="F547" s="67"/>
      <c r="G547" s="242"/>
      <c r="H547" s="243"/>
      <c r="I547" s="217"/>
      <c r="J547" s="68"/>
      <c r="K547" s="220"/>
    </row>
    <row r="548" spans="1:11" ht="66.75" customHeight="1">
      <c r="A548" s="64"/>
      <c r="B548" s="64"/>
      <c r="C548" s="64"/>
      <c r="D548" s="64"/>
      <c r="E548" s="65"/>
      <c r="F548" s="67"/>
      <c r="G548" s="242"/>
      <c r="H548" s="243"/>
      <c r="I548" s="217"/>
      <c r="J548" s="68"/>
      <c r="K548" s="220"/>
    </row>
    <row r="549" spans="1:11" ht="66.75" customHeight="1">
      <c r="A549" s="64"/>
      <c r="B549" s="64"/>
      <c r="C549" s="64"/>
      <c r="D549" s="64"/>
      <c r="E549" s="65"/>
      <c r="F549" s="67"/>
      <c r="G549" s="242"/>
      <c r="H549" s="243"/>
      <c r="I549" s="217"/>
      <c r="J549" s="68"/>
      <c r="K549" s="220"/>
    </row>
    <row r="550" spans="1:11" ht="66.75" customHeight="1">
      <c r="A550" s="64"/>
      <c r="B550" s="64"/>
      <c r="C550" s="64"/>
      <c r="D550" s="64"/>
      <c r="E550" s="65"/>
      <c r="F550" s="67"/>
      <c r="G550" s="242"/>
      <c r="H550" s="243"/>
      <c r="I550" s="217"/>
      <c r="J550" s="68"/>
      <c r="K550" s="220"/>
    </row>
    <row r="551" spans="1:11" ht="66.75" customHeight="1">
      <c r="A551" s="64"/>
      <c r="B551" s="64"/>
      <c r="C551" s="64"/>
      <c r="D551" s="64"/>
      <c r="E551" s="65"/>
      <c r="F551" s="67"/>
      <c r="G551" s="242"/>
      <c r="H551" s="243"/>
      <c r="I551" s="217"/>
      <c r="J551" s="68"/>
      <c r="K551" s="220"/>
    </row>
    <row r="552" spans="1:11" ht="66.75" customHeight="1">
      <c r="A552" s="64"/>
      <c r="B552" s="64"/>
      <c r="C552" s="64"/>
      <c r="D552" s="64"/>
      <c r="E552" s="65"/>
      <c r="F552" s="67"/>
      <c r="G552" s="242"/>
      <c r="H552" s="243"/>
      <c r="I552" s="217"/>
      <c r="J552" s="68"/>
      <c r="K552" s="220"/>
    </row>
    <row r="553" spans="1:11" ht="66.75" customHeight="1">
      <c r="A553" s="64"/>
      <c r="B553" s="64"/>
      <c r="C553" s="64"/>
      <c r="D553" s="64"/>
      <c r="E553" s="65"/>
      <c r="F553" s="67"/>
      <c r="G553" s="242"/>
      <c r="H553" s="243"/>
      <c r="I553" s="217"/>
      <c r="J553" s="68"/>
      <c r="K553" s="220"/>
    </row>
    <row r="554" spans="1:11" ht="66.75" customHeight="1">
      <c r="A554" s="64"/>
      <c r="B554" s="64"/>
      <c r="C554" s="64"/>
      <c r="D554" s="64"/>
      <c r="E554" s="65"/>
      <c r="F554" s="67"/>
      <c r="G554" s="242"/>
      <c r="H554" s="243"/>
      <c r="I554" s="217"/>
      <c r="J554" s="68"/>
      <c r="K554" s="220"/>
    </row>
    <row r="555" spans="1:11" ht="66.75" customHeight="1">
      <c r="A555" s="64"/>
      <c r="B555" s="64"/>
      <c r="C555" s="64"/>
      <c r="D555" s="64"/>
      <c r="E555" s="65"/>
      <c r="F555" s="67"/>
      <c r="G555" s="242"/>
      <c r="H555" s="243"/>
      <c r="I555" s="217"/>
      <c r="J555" s="68"/>
      <c r="K555" s="220"/>
    </row>
    <row r="556" spans="1:11" ht="66.75" customHeight="1">
      <c r="A556" s="64"/>
      <c r="B556" s="64"/>
      <c r="C556" s="64"/>
      <c r="D556" s="64"/>
      <c r="E556" s="65"/>
      <c r="F556" s="67"/>
      <c r="G556" s="242"/>
      <c r="H556" s="243"/>
      <c r="I556" s="217"/>
      <c r="J556" s="68"/>
      <c r="K556" s="220"/>
    </row>
    <row r="557" spans="1:11" ht="66.75" customHeight="1">
      <c r="A557" s="64"/>
      <c r="B557" s="64"/>
      <c r="C557" s="64"/>
      <c r="D557" s="64"/>
      <c r="E557" s="65"/>
      <c r="F557" s="67"/>
      <c r="G557" s="242"/>
      <c r="H557" s="243"/>
      <c r="I557" s="217"/>
      <c r="J557" s="68"/>
      <c r="K557" s="220"/>
    </row>
    <row r="558" spans="1:11" ht="66.75" customHeight="1">
      <c r="A558" s="64"/>
      <c r="B558" s="64"/>
      <c r="C558" s="64"/>
      <c r="D558" s="64"/>
      <c r="E558" s="65"/>
      <c r="F558" s="67"/>
      <c r="G558" s="242"/>
      <c r="H558" s="243"/>
      <c r="I558" s="217"/>
      <c r="J558" s="68"/>
      <c r="K558" s="220"/>
    </row>
    <row r="559" spans="1:11" ht="66.75" customHeight="1">
      <c r="A559" s="64"/>
      <c r="B559" s="64"/>
      <c r="C559" s="64"/>
      <c r="D559" s="64"/>
      <c r="E559" s="65"/>
      <c r="F559" s="67"/>
      <c r="G559" s="242"/>
      <c r="H559" s="243"/>
      <c r="I559" s="217"/>
      <c r="J559" s="68"/>
      <c r="K559" s="220"/>
    </row>
    <row r="560" spans="1:11" ht="66.75" customHeight="1">
      <c r="A560" s="64"/>
      <c r="B560" s="64"/>
      <c r="C560" s="64"/>
      <c r="D560" s="64"/>
      <c r="E560" s="65"/>
      <c r="F560" s="67"/>
      <c r="G560" s="242"/>
      <c r="H560" s="243"/>
      <c r="I560" s="217"/>
      <c r="J560" s="68"/>
      <c r="K560" s="220"/>
    </row>
    <row r="561" spans="1:11" ht="66.75" customHeight="1">
      <c r="A561" s="64"/>
      <c r="B561" s="64"/>
      <c r="C561" s="64"/>
      <c r="D561" s="64"/>
      <c r="E561" s="65"/>
      <c r="F561" s="67"/>
      <c r="G561" s="242"/>
      <c r="H561" s="243"/>
      <c r="I561" s="217"/>
      <c r="J561" s="68"/>
      <c r="K561" s="220"/>
    </row>
    <row r="562" spans="1:11" ht="66.75" customHeight="1">
      <c r="A562" s="64"/>
      <c r="B562" s="64"/>
      <c r="C562" s="64"/>
      <c r="D562" s="64"/>
      <c r="E562" s="65"/>
      <c r="F562" s="67"/>
      <c r="G562" s="242"/>
      <c r="H562" s="243"/>
      <c r="I562" s="217"/>
      <c r="J562" s="68"/>
      <c r="K562" s="220"/>
    </row>
    <row r="563" spans="1:11" ht="66.75" customHeight="1">
      <c r="A563" s="64"/>
      <c r="B563" s="64"/>
      <c r="C563" s="64"/>
      <c r="D563" s="64"/>
      <c r="E563" s="65"/>
      <c r="F563" s="67"/>
      <c r="G563" s="242"/>
      <c r="H563" s="243"/>
      <c r="I563" s="217"/>
      <c r="J563" s="68"/>
      <c r="K563" s="220"/>
    </row>
    <row r="564" spans="1:11" ht="66.75" customHeight="1">
      <c r="A564" s="64"/>
      <c r="B564" s="64"/>
      <c r="C564" s="64"/>
      <c r="D564" s="64"/>
      <c r="E564" s="65"/>
      <c r="F564" s="67"/>
      <c r="G564" s="242"/>
      <c r="H564" s="243"/>
      <c r="I564" s="217"/>
      <c r="J564" s="68"/>
      <c r="K564" s="220"/>
    </row>
    <row r="565" spans="1:11" ht="66.75" customHeight="1">
      <c r="A565" s="64"/>
      <c r="B565" s="64"/>
      <c r="C565" s="64"/>
      <c r="D565" s="64"/>
      <c r="E565" s="65"/>
      <c r="F565" s="67"/>
      <c r="G565" s="242"/>
      <c r="H565" s="243"/>
      <c r="I565" s="217"/>
      <c r="J565" s="68"/>
      <c r="K565" s="220"/>
    </row>
    <row r="566" spans="1:11" ht="66.75" customHeight="1">
      <c r="A566" s="64"/>
      <c r="B566" s="64"/>
      <c r="C566" s="64"/>
      <c r="D566" s="64"/>
      <c r="E566" s="65"/>
      <c r="F566" s="67"/>
      <c r="G566" s="242"/>
      <c r="H566" s="243"/>
      <c r="I566" s="217"/>
      <c r="J566" s="68"/>
      <c r="K566" s="220"/>
    </row>
    <row r="567" spans="1:11" ht="66.75" customHeight="1">
      <c r="A567" s="64"/>
      <c r="B567" s="64"/>
      <c r="C567" s="64"/>
      <c r="D567" s="64"/>
      <c r="E567" s="65"/>
      <c r="F567" s="67"/>
      <c r="G567" s="242"/>
      <c r="H567" s="243"/>
      <c r="I567" s="217"/>
      <c r="J567" s="68"/>
      <c r="K567" s="220"/>
    </row>
    <row r="568" spans="1:11" ht="66.75" customHeight="1">
      <c r="A568" s="64"/>
      <c r="B568" s="64"/>
      <c r="C568" s="64"/>
      <c r="D568" s="64"/>
      <c r="E568" s="65"/>
      <c r="F568" s="67"/>
      <c r="G568" s="242"/>
      <c r="H568" s="243"/>
      <c r="I568" s="217"/>
      <c r="J568" s="68"/>
      <c r="K568" s="220"/>
    </row>
    <row r="569" spans="1:11" ht="66.75" customHeight="1">
      <c r="A569" s="64"/>
      <c r="B569" s="64"/>
      <c r="C569" s="64"/>
      <c r="D569" s="64"/>
      <c r="E569" s="65"/>
      <c r="F569" s="67"/>
      <c r="G569" s="242"/>
      <c r="H569" s="243"/>
      <c r="I569" s="217"/>
      <c r="J569" s="68"/>
      <c r="K569" s="220"/>
    </row>
    <row r="570" spans="1:11" ht="66.75" customHeight="1">
      <c r="A570" s="64"/>
      <c r="B570" s="64"/>
      <c r="C570" s="64"/>
      <c r="D570" s="64"/>
      <c r="E570" s="65"/>
      <c r="F570" s="67"/>
      <c r="G570" s="242"/>
      <c r="H570" s="243"/>
      <c r="I570" s="217"/>
      <c r="J570" s="68"/>
      <c r="K570" s="220"/>
    </row>
    <row r="571" spans="1:11" ht="66.75" customHeight="1">
      <c r="A571" s="64"/>
      <c r="B571" s="64"/>
      <c r="C571" s="64"/>
      <c r="D571" s="64"/>
      <c r="E571" s="65"/>
      <c r="F571" s="67"/>
      <c r="G571" s="242"/>
      <c r="H571" s="243"/>
      <c r="I571" s="217"/>
      <c r="J571" s="68"/>
      <c r="K571" s="220"/>
    </row>
    <row r="572" spans="1:11" ht="66.75" customHeight="1">
      <c r="A572" s="64"/>
      <c r="B572" s="64"/>
      <c r="C572" s="64"/>
      <c r="D572" s="64"/>
      <c r="E572" s="65"/>
      <c r="F572" s="67"/>
      <c r="G572" s="242"/>
      <c r="H572" s="243"/>
      <c r="I572" s="217"/>
      <c r="J572" s="68"/>
      <c r="K572" s="220"/>
    </row>
    <row r="573" spans="1:11" ht="66.75" customHeight="1">
      <c r="A573" s="64"/>
      <c r="B573" s="64"/>
      <c r="C573" s="64"/>
      <c r="D573" s="64"/>
      <c r="E573" s="65"/>
      <c r="F573" s="67"/>
      <c r="G573" s="242"/>
      <c r="H573" s="243"/>
      <c r="I573" s="217"/>
      <c r="J573" s="68"/>
      <c r="K573" s="220"/>
    </row>
    <row r="574" spans="1:11" ht="66.75" customHeight="1">
      <c r="A574" s="64"/>
      <c r="B574" s="64"/>
      <c r="C574" s="64"/>
      <c r="D574" s="64"/>
      <c r="E574" s="65"/>
      <c r="F574" s="67"/>
      <c r="G574" s="242"/>
      <c r="H574" s="243"/>
      <c r="I574" s="217"/>
      <c r="J574" s="68"/>
      <c r="K574" s="220"/>
    </row>
    <row r="575" spans="1:11" ht="66.75" customHeight="1">
      <c r="A575" s="64"/>
      <c r="B575" s="64"/>
      <c r="C575" s="64"/>
      <c r="D575" s="64"/>
      <c r="E575" s="65"/>
      <c r="F575" s="67"/>
      <c r="G575" s="242"/>
      <c r="H575" s="243"/>
      <c r="I575" s="217"/>
      <c r="J575" s="68"/>
      <c r="K575" s="220"/>
    </row>
    <row r="576" spans="1:11" ht="66.75" customHeight="1">
      <c r="A576" s="64"/>
      <c r="B576" s="64"/>
      <c r="C576" s="64"/>
      <c r="D576" s="64"/>
      <c r="E576" s="65"/>
      <c r="F576" s="67"/>
      <c r="G576" s="242"/>
      <c r="H576" s="243"/>
      <c r="I576" s="217"/>
      <c r="J576" s="68"/>
      <c r="K576" s="220"/>
    </row>
    <row r="577" spans="1:11" ht="66.75" customHeight="1">
      <c r="A577" s="64"/>
      <c r="B577" s="64"/>
      <c r="C577" s="64"/>
      <c r="D577" s="64"/>
      <c r="E577" s="65"/>
      <c r="F577" s="67"/>
      <c r="G577" s="242"/>
      <c r="H577" s="243"/>
      <c r="I577" s="217"/>
      <c r="J577" s="68"/>
      <c r="K577" s="220"/>
    </row>
    <row r="578" spans="1:11" ht="66.75" customHeight="1">
      <c r="A578" s="64"/>
      <c r="B578" s="64"/>
      <c r="C578" s="64"/>
      <c r="D578" s="64"/>
      <c r="E578" s="65"/>
      <c r="F578" s="67"/>
      <c r="G578" s="242"/>
      <c r="H578" s="243"/>
      <c r="I578" s="217"/>
      <c r="J578" s="68"/>
      <c r="K578" s="220"/>
    </row>
    <row r="579" spans="1:11" ht="66.75" customHeight="1">
      <c r="A579" s="64"/>
      <c r="B579" s="64"/>
      <c r="C579" s="64"/>
      <c r="D579" s="64"/>
      <c r="E579" s="65"/>
      <c r="F579" s="67"/>
      <c r="G579" s="242"/>
      <c r="H579" s="243"/>
      <c r="I579" s="217"/>
      <c r="J579" s="68"/>
      <c r="K579" s="220"/>
    </row>
    <row r="580" spans="1:11" ht="66.75" customHeight="1">
      <c r="A580" s="64"/>
      <c r="B580" s="64"/>
      <c r="C580" s="64"/>
      <c r="D580" s="64"/>
      <c r="E580" s="65"/>
      <c r="F580" s="67"/>
      <c r="G580" s="242"/>
      <c r="H580" s="243"/>
      <c r="I580" s="217"/>
      <c r="J580" s="68"/>
      <c r="K580" s="220"/>
    </row>
    <row r="581" spans="1:11" ht="66.75" customHeight="1">
      <c r="A581" s="64"/>
      <c r="B581" s="64"/>
      <c r="C581" s="64"/>
      <c r="D581" s="64"/>
      <c r="E581" s="65"/>
      <c r="F581" s="67"/>
      <c r="G581" s="242"/>
      <c r="H581" s="243"/>
      <c r="I581" s="217"/>
      <c r="J581" s="68"/>
      <c r="K581" s="220"/>
    </row>
    <row r="582" spans="1:11" ht="66.75" customHeight="1">
      <c r="A582" s="64"/>
      <c r="B582" s="64"/>
      <c r="C582" s="64"/>
      <c r="D582" s="64"/>
      <c r="E582" s="65"/>
      <c r="F582" s="67"/>
      <c r="G582" s="242"/>
      <c r="H582" s="243"/>
      <c r="I582" s="217"/>
      <c r="J582" s="68"/>
      <c r="K582" s="220"/>
    </row>
    <row r="583" spans="1:11" ht="66.75" customHeight="1">
      <c r="A583" s="64"/>
      <c r="B583" s="64"/>
      <c r="C583" s="64"/>
      <c r="D583" s="64"/>
      <c r="E583" s="65"/>
      <c r="F583" s="67"/>
      <c r="G583" s="242"/>
      <c r="H583" s="243"/>
      <c r="I583" s="217"/>
      <c r="J583" s="68"/>
      <c r="K583" s="220"/>
    </row>
    <row r="584" spans="1:11" ht="66.75" customHeight="1">
      <c r="A584" s="64"/>
      <c r="B584" s="64"/>
      <c r="C584" s="64"/>
      <c r="D584" s="64"/>
      <c r="E584" s="65"/>
      <c r="F584" s="67"/>
      <c r="G584" s="242"/>
      <c r="H584" s="243"/>
      <c r="I584" s="217"/>
      <c r="J584" s="68"/>
      <c r="K584" s="220"/>
    </row>
    <row r="585" spans="1:11" ht="66.75" customHeight="1">
      <c r="A585" s="64"/>
      <c r="B585" s="64"/>
      <c r="C585" s="64"/>
      <c r="D585" s="64"/>
      <c r="E585" s="65"/>
      <c r="F585" s="67"/>
      <c r="G585" s="242"/>
      <c r="H585" s="243"/>
      <c r="I585" s="217"/>
      <c r="J585" s="68"/>
      <c r="K585" s="220"/>
    </row>
    <row r="586" spans="1:11" ht="66.75" customHeight="1">
      <c r="A586" s="64"/>
      <c r="B586" s="64"/>
      <c r="C586" s="64"/>
      <c r="D586" s="64"/>
      <c r="E586" s="65"/>
      <c r="F586" s="67"/>
      <c r="G586" s="242"/>
      <c r="H586" s="243"/>
      <c r="I586" s="217"/>
      <c r="J586" s="68"/>
      <c r="K586" s="220"/>
    </row>
    <row r="587" spans="1:11" ht="66.75" customHeight="1">
      <c r="A587" s="64"/>
      <c r="B587" s="64"/>
      <c r="C587" s="64"/>
      <c r="D587" s="64"/>
      <c r="E587" s="65"/>
      <c r="F587" s="67"/>
      <c r="G587" s="242"/>
      <c r="H587" s="243"/>
      <c r="I587" s="217"/>
      <c r="J587" s="68"/>
      <c r="K587" s="220"/>
    </row>
    <row r="588" spans="1:11" ht="66.75" customHeight="1">
      <c r="A588" s="64"/>
      <c r="B588" s="64"/>
      <c r="C588" s="64"/>
      <c r="D588" s="64"/>
      <c r="E588" s="65"/>
      <c r="F588" s="67"/>
      <c r="G588" s="242"/>
      <c r="H588" s="243"/>
      <c r="I588" s="217"/>
      <c r="J588" s="68"/>
      <c r="K588" s="220"/>
    </row>
    <row r="589" spans="1:11" ht="66.75" customHeight="1">
      <c r="A589" s="64"/>
      <c r="B589" s="64"/>
      <c r="C589" s="64"/>
      <c r="D589" s="64"/>
      <c r="E589" s="65"/>
      <c r="F589" s="67"/>
      <c r="G589" s="242"/>
      <c r="H589" s="243"/>
      <c r="I589" s="217"/>
      <c r="J589" s="68"/>
      <c r="K589" s="220"/>
    </row>
    <row r="590" spans="1:11" ht="66.75" customHeight="1">
      <c r="A590" s="64"/>
      <c r="B590" s="64"/>
      <c r="C590" s="64"/>
      <c r="D590" s="64"/>
      <c r="E590" s="65"/>
      <c r="F590" s="67"/>
      <c r="G590" s="242"/>
      <c r="H590" s="243"/>
      <c r="I590" s="217"/>
      <c r="J590" s="68"/>
      <c r="K590" s="220"/>
    </row>
    <row r="591" spans="1:11" ht="66.75" customHeight="1">
      <c r="A591" s="64"/>
      <c r="B591" s="64"/>
      <c r="C591" s="64"/>
      <c r="D591" s="64"/>
      <c r="E591" s="65"/>
      <c r="F591" s="67"/>
      <c r="G591" s="242"/>
      <c r="H591" s="243"/>
      <c r="I591" s="217"/>
      <c r="J591" s="68"/>
      <c r="K591" s="220"/>
    </row>
    <row r="592" spans="1:11" ht="66.75" customHeight="1">
      <c r="A592" s="64"/>
      <c r="B592" s="64"/>
      <c r="C592" s="64"/>
      <c r="D592" s="64"/>
      <c r="E592" s="65"/>
      <c r="F592" s="67"/>
      <c r="G592" s="242"/>
      <c r="H592" s="243"/>
      <c r="I592" s="217"/>
      <c r="J592" s="68"/>
      <c r="K592" s="220"/>
    </row>
    <row r="593" spans="1:11" ht="66.75" customHeight="1">
      <c r="A593" s="64"/>
      <c r="B593" s="64"/>
      <c r="C593" s="64"/>
      <c r="D593" s="64"/>
      <c r="E593" s="65"/>
      <c r="F593" s="67"/>
      <c r="G593" s="242"/>
      <c r="H593" s="243"/>
      <c r="I593" s="217"/>
      <c r="J593" s="68"/>
      <c r="K593" s="220"/>
    </row>
    <row r="594" spans="1:11" ht="66.75" customHeight="1">
      <c r="A594" s="64"/>
      <c r="B594" s="64"/>
      <c r="C594" s="64"/>
      <c r="D594" s="64"/>
      <c r="E594" s="65"/>
      <c r="F594" s="67"/>
      <c r="G594" s="242"/>
      <c r="H594" s="243"/>
      <c r="I594" s="217"/>
      <c r="J594" s="68"/>
      <c r="K594" s="220"/>
    </row>
    <row r="595" spans="1:11" ht="66.75" customHeight="1">
      <c r="A595" s="64"/>
      <c r="B595" s="64"/>
      <c r="C595" s="64"/>
      <c r="D595" s="64"/>
      <c r="E595" s="65"/>
      <c r="F595" s="67"/>
      <c r="G595" s="242"/>
      <c r="H595" s="243"/>
      <c r="I595" s="217"/>
      <c r="J595" s="68"/>
      <c r="K595" s="220"/>
    </row>
    <row r="596" spans="1:11" ht="66.75" customHeight="1">
      <c r="A596" s="64"/>
      <c r="B596" s="64"/>
      <c r="C596" s="64"/>
      <c r="D596" s="64"/>
      <c r="E596" s="65"/>
      <c r="F596" s="67"/>
      <c r="G596" s="242"/>
      <c r="H596" s="243"/>
      <c r="I596" s="217"/>
      <c r="J596" s="68"/>
      <c r="K596" s="220"/>
    </row>
    <row r="597" spans="1:11" ht="66.75" customHeight="1">
      <c r="A597" s="64"/>
      <c r="B597" s="64"/>
      <c r="C597" s="64"/>
      <c r="D597" s="64"/>
      <c r="E597" s="65"/>
      <c r="F597" s="67"/>
      <c r="G597" s="242"/>
      <c r="H597" s="243"/>
      <c r="I597" s="217"/>
      <c r="J597" s="68"/>
      <c r="K597" s="220"/>
    </row>
    <row r="598" spans="1:11" ht="66.75" customHeight="1">
      <c r="A598" s="64"/>
      <c r="B598" s="64"/>
      <c r="C598" s="64"/>
      <c r="D598" s="64"/>
      <c r="E598" s="65"/>
      <c r="F598" s="67"/>
      <c r="G598" s="242"/>
      <c r="H598" s="243"/>
      <c r="I598" s="217"/>
      <c r="J598" s="68"/>
      <c r="K598" s="220"/>
    </row>
    <row r="599" spans="1:11" ht="66.75" customHeight="1">
      <c r="A599" s="64"/>
      <c r="B599" s="64"/>
      <c r="C599" s="64"/>
      <c r="D599" s="64"/>
      <c r="E599" s="65"/>
      <c r="F599" s="67"/>
      <c r="G599" s="242"/>
      <c r="H599" s="243"/>
      <c r="I599" s="217"/>
      <c r="J599" s="68"/>
      <c r="K599" s="220"/>
    </row>
    <row r="600" spans="1:11" ht="66.75" customHeight="1">
      <c r="A600" s="64"/>
      <c r="B600" s="64"/>
      <c r="C600" s="64"/>
      <c r="D600" s="64"/>
      <c r="E600" s="65"/>
      <c r="F600" s="67"/>
      <c r="G600" s="242"/>
      <c r="H600" s="243"/>
      <c r="I600" s="217"/>
      <c r="J600" s="68"/>
      <c r="K600" s="220"/>
    </row>
    <row r="601" spans="1:11" ht="66.75" customHeight="1">
      <c r="A601" s="64"/>
      <c r="B601" s="64"/>
      <c r="C601" s="64"/>
      <c r="D601" s="64"/>
      <c r="E601" s="65"/>
      <c r="F601" s="67"/>
      <c r="G601" s="242"/>
      <c r="H601" s="243"/>
      <c r="I601" s="217"/>
      <c r="J601" s="68"/>
      <c r="K601" s="220"/>
    </row>
    <row r="602" spans="1:11" ht="66.75" customHeight="1">
      <c r="A602" s="64"/>
      <c r="B602" s="64"/>
      <c r="C602" s="64"/>
      <c r="D602" s="64"/>
      <c r="E602" s="65"/>
      <c r="F602" s="67"/>
      <c r="G602" s="242"/>
      <c r="H602" s="243"/>
      <c r="I602" s="217"/>
      <c r="J602" s="68"/>
      <c r="K602" s="220"/>
    </row>
    <row r="603" spans="1:11" ht="66.75" customHeight="1">
      <c r="A603" s="64"/>
      <c r="B603" s="64"/>
      <c r="C603" s="64"/>
      <c r="D603" s="64"/>
      <c r="E603" s="65"/>
      <c r="F603" s="67"/>
      <c r="G603" s="242"/>
      <c r="H603" s="243"/>
      <c r="I603" s="217"/>
      <c r="J603" s="68"/>
      <c r="K603" s="220"/>
    </row>
    <row r="604" spans="1:11" ht="66.75" customHeight="1">
      <c r="A604" s="64"/>
      <c r="B604" s="64"/>
      <c r="C604" s="64"/>
      <c r="D604" s="64"/>
      <c r="E604" s="65"/>
      <c r="F604" s="67"/>
      <c r="G604" s="242"/>
      <c r="H604" s="243"/>
      <c r="I604" s="217"/>
      <c r="J604" s="68"/>
      <c r="K604" s="220"/>
    </row>
    <row r="605" spans="1:11" ht="66.75" customHeight="1">
      <c r="A605" s="64"/>
      <c r="B605" s="64"/>
      <c r="C605" s="64"/>
      <c r="D605" s="64"/>
      <c r="E605" s="65"/>
      <c r="F605" s="67"/>
      <c r="G605" s="242"/>
      <c r="H605" s="243"/>
      <c r="I605" s="217"/>
      <c r="J605" s="68"/>
      <c r="K605" s="220"/>
    </row>
    <row r="606" spans="1:11" ht="66.75" customHeight="1">
      <c r="A606" s="64"/>
      <c r="B606" s="64"/>
      <c r="C606" s="64"/>
      <c r="D606" s="64"/>
      <c r="E606" s="65"/>
      <c r="F606" s="67"/>
      <c r="G606" s="242"/>
      <c r="H606" s="243"/>
      <c r="I606" s="217"/>
      <c r="J606" s="68"/>
      <c r="K606" s="220"/>
    </row>
    <row r="607" spans="1:11" ht="66.75" customHeight="1">
      <c r="A607" s="64"/>
      <c r="B607" s="64"/>
      <c r="C607" s="64"/>
      <c r="D607" s="64"/>
      <c r="E607" s="65"/>
      <c r="F607" s="67"/>
      <c r="G607" s="242"/>
      <c r="H607" s="243"/>
      <c r="I607" s="217"/>
      <c r="J607" s="68"/>
      <c r="K607" s="220"/>
    </row>
    <row r="608" spans="1:11" ht="66.75" customHeight="1">
      <c r="A608" s="64"/>
      <c r="B608" s="64"/>
      <c r="C608" s="64"/>
      <c r="D608" s="64"/>
      <c r="E608" s="65"/>
      <c r="F608" s="67"/>
      <c r="G608" s="242"/>
      <c r="H608" s="243"/>
      <c r="I608" s="217"/>
      <c r="J608" s="68"/>
      <c r="K608" s="220"/>
    </row>
    <row r="609" spans="1:11" ht="66.75" customHeight="1">
      <c r="A609" s="64"/>
      <c r="B609" s="64"/>
      <c r="C609" s="64"/>
      <c r="D609" s="64"/>
      <c r="E609" s="65"/>
      <c r="F609" s="67"/>
      <c r="G609" s="242"/>
      <c r="H609" s="243"/>
      <c r="I609" s="217"/>
      <c r="J609" s="68"/>
      <c r="K609" s="220"/>
    </row>
    <row r="610" spans="1:11" ht="66.75" customHeight="1">
      <c r="A610" s="64"/>
      <c r="B610" s="64"/>
      <c r="C610" s="64"/>
      <c r="D610" s="64"/>
      <c r="E610" s="65"/>
      <c r="F610" s="67"/>
      <c r="G610" s="242"/>
      <c r="H610" s="243"/>
      <c r="I610" s="217"/>
      <c r="J610" s="68"/>
      <c r="K610" s="220"/>
    </row>
    <row r="611" spans="1:11" ht="66.75" customHeight="1">
      <c r="A611" s="64"/>
      <c r="B611" s="64"/>
      <c r="C611" s="64"/>
      <c r="D611" s="64"/>
      <c r="E611" s="65"/>
      <c r="F611" s="67"/>
      <c r="G611" s="242"/>
      <c r="H611" s="243"/>
      <c r="I611" s="217"/>
      <c r="J611" s="68"/>
      <c r="K611" s="220"/>
    </row>
    <row r="612" spans="1:11" ht="66.75" customHeight="1">
      <c r="A612" s="64"/>
      <c r="B612" s="64"/>
      <c r="C612" s="64"/>
      <c r="D612" s="64"/>
      <c r="E612" s="65"/>
      <c r="F612" s="67"/>
      <c r="G612" s="242"/>
      <c r="H612" s="243"/>
      <c r="I612" s="217"/>
      <c r="J612" s="68"/>
      <c r="K612" s="220"/>
    </row>
    <row r="613" spans="1:11" ht="66.75" customHeight="1">
      <c r="A613" s="64"/>
      <c r="B613" s="64"/>
      <c r="C613" s="64"/>
      <c r="D613" s="64"/>
      <c r="E613" s="65"/>
      <c r="F613" s="67"/>
      <c r="G613" s="242"/>
      <c r="H613" s="243"/>
      <c r="I613" s="217"/>
      <c r="J613" s="68"/>
      <c r="K613" s="220"/>
    </row>
    <row r="614" spans="1:11" ht="66.75" customHeight="1">
      <c r="A614" s="64"/>
      <c r="B614" s="64"/>
      <c r="C614" s="64"/>
      <c r="D614" s="64"/>
      <c r="E614" s="65"/>
      <c r="F614" s="67"/>
      <c r="G614" s="242"/>
      <c r="H614" s="243"/>
      <c r="I614" s="217"/>
      <c r="J614" s="68"/>
      <c r="K614" s="220"/>
    </row>
    <row r="615" spans="1:11" ht="66.75" customHeight="1">
      <c r="A615" s="64"/>
      <c r="B615" s="64"/>
      <c r="C615" s="64"/>
      <c r="D615" s="64"/>
      <c r="E615" s="65"/>
      <c r="F615" s="67"/>
      <c r="G615" s="242"/>
      <c r="H615" s="243"/>
      <c r="I615" s="217"/>
      <c r="J615" s="68"/>
      <c r="K615" s="220"/>
    </row>
    <row r="616" spans="1:11" ht="66.75" customHeight="1">
      <c r="A616" s="64"/>
      <c r="B616" s="64"/>
      <c r="C616" s="64"/>
      <c r="D616" s="64"/>
      <c r="E616" s="65"/>
      <c r="F616" s="67"/>
      <c r="G616" s="242"/>
      <c r="H616" s="243"/>
      <c r="I616" s="217"/>
      <c r="J616" s="68"/>
      <c r="K616" s="220"/>
    </row>
    <row r="617" spans="1:11" ht="66.75" customHeight="1">
      <c r="A617" s="64"/>
      <c r="B617" s="64"/>
      <c r="C617" s="64"/>
      <c r="D617" s="64"/>
      <c r="E617" s="65"/>
      <c r="F617" s="67"/>
      <c r="G617" s="242"/>
      <c r="H617" s="243"/>
      <c r="I617" s="217"/>
      <c r="J617" s="68"/>
      <c r="K617" s="220"/>
    </row>
    <row r="618" spans="1:11" ht="66.75" customHeight="1">
      <c r="A618" s="64"/>
      <c r="B618" s="64"/>
      <c r="C618" s="64"/>
      <c r="D618" s="64"/>
      <c r="E618" s="65"/>
      <c r="F618" s="67"/>
      <c r="G618" s="242"/>
      <c r="H618" s="243"/>
      <c r="I618" s="217"/>
      <c r="J618" s="68"/>
      <c r="K618" s="220"/>
    </row>
    <row r="619" spans="1:11" ht="66.75" customHeight="1">
      <c r="A619" s="64"/>
      <c r="B619" s="64"/>
      <c r="C619" s="64"/>
      <c r="D619" s="64"/>
      <c r="E619" s="65"/>
      <c r="F619" s="67"/>
      <c r="G619" s="242"/>
      <c r="H619" s="243"/>
      <c r="I619" s="217"/>
      <c r="J619" s="68"/>
      <c r="K619" s="220"/>
    </row>
    <row r="620" spans="1:11" ht="66.75" customHeight="1">
      <c r="A620" s="64"/>
      <c r="B620" s="64"/>
      <c r="C620" s="64"/>
      <c r="D620" s="64"/>
      <c r="E620" s="65"/>
      <c r="F620" s="67"/>
      <c r="G620" s="242"/>
      <c r="H620" s="243"/>
      <c r="I620" s="217"/>
      <c r="J620" s="68"/>
      <c r="K620" s="220"/>
    </row>
    <row r="621" spans="1:11" ht="66.75" customHeight="1">
      <c r="A621" s="64"/>
      <c r="B621" s="64"/>
      <c r="C621" s="64"/>
      <c r="D621" s="64"/>
      <c r="E621" s="65"/>
      <c r="F621" s="67"/>
      <c r="G621" s="242"/>
      <c r="H621" s="243"/>
      <c r="I621" s="217"/>
      <c r="J621" s="68"/>
      <c r="K621" s="220"/>
    </row>
    <row r="622" spans="1:11" ht="66.75" customHeight="1">
      <c r="A622" s="64"/>
      <c r="B622" s="64"/>
      <c r="C622" s="64"/>
      <c r="D622" s="64"/>
      <c r="E622" s="65"/>
      <c r="F622" s="67"/>
      <c r="G622" s="242"/>
      <c r="H622" s="243"/>
      <c r="I622" s="217"/>
      <c r="J622" s="68"/>
      <c r="K622" s="220"/>
    </row>
    <row r="623" spans="1:11" ht="66.75" customHeight="1">
      <c r="A623" s="64"/>
      <c r="B623" s="64"/>
      <c r="C623" s="64"/>
      <c r="D623" s="64"/>
      <c r="E623" s="65"/>
      <c r="F623" s="67"/>
      <c r="G623" s="242"/>
      <c r="H623" s="243"/>
      <c r="I623" s="217"/>
      <c r="J623" s="68"/>
      <c r="K623" s="220"/>
    </row>
    <row r="624" spans="1:11" ht="66.75" customHeight="1">
      <c r="A624" s="64"/>
      <c r="B624" s="64"/>
      <c r="C624" s="64"/>
      <c r="D624" s="64"/>
      <c r="E624" s="65"/>
      <c r="F624" s="67"/>
      <c r="G624" s="242"/>
      <c r="H624" s="243"/>
      <c r="I624" s="217"/>
      <c r="J624" s="68"/>
      <c r="K624" s="220"/>
    </row>
    <row r="625" spans="1:11" ht="66.75" customHeight="1">
      <c r="A625" s="64"/>
      <c r="B625" s="64"/>
      <c r="C625" s="64"/>
      <c r="D625" s="64"/>
      <c r="E625" s="65"/>
      <c r="F625" s="67"/>
      <c r="G625" s="242"/>
      <c r="H625" s="243"/>
      <c r="I625" s="217"/>
      <c r="J625" s="68"/>
      <c r="K625" s="220"/>
    </row>
    <row r="626" spans="1:11" ht="66.75" customHeight="1">
      <c r="A626" s="64"/>
      <c r="B626" s="64"/>
      <c r="C626" s="64"/>
      <c r="D626" s="64"/>
      <c r="E626" s="65"/>
      <c r="F626" s="67"/>
      <c r="G626" s="242"/>
      <c r="H626" s="243"/>
      <c r="I626" s="217"/>
      <c r="J626" s="68"/>
      <c r="K626" s="220"/>
    </row>
    <row r="627" spans="1:11" ht="66.75" customHeight="1">
      <c r="A627" s="64"/>
      <c r="B627" s="64"/>
      <c r="C627" s="64"/>
      <c r="D627" s="64"/>
      <c r="E627" s="65"/>
      <c r="F627" s="67"/>
      <c r="G627" s="242"/>
      <c r="H627" s="243"/>
      <c r="I627" s="217"/>
      <c r="J627" s="68"/>
      <c r="K627" s="220"/>
    </row>
    <row r="628" spans="1:11" ht="66.75" customHeight="1">
      <c r="A628" s="64"/>
      <c r="B628" s="64"/>
      <c r="C628" s="64"/>
      <c r="D628" s="64"/>
      <c r="E628" s="65"/>
      <c r="F628" s="67"/>
      <c r="G628" s="242"/>
      <c r="H628" s="243"/>
      <c r="I628" s="217"/>
      <c r="J628" s="68"/>
      <c r="K628" s="220"/>
    </row>
    <row r="629" spans="1:11" ht="66.75" customHeight="1">
      <c r="A629" s="64"/>
      <c r="B629" s="64"/>
      <c r="C629" s="64"/>
      <c r="D629" s="64"/>
      <c r="E629" s="65"/>
      <c r="F629" s="67"/>
      <c r="G629" s="242"/>
      <c r="H629" s="243"/>
      <c r="I629" s="217"/>
      <c r="J629" s="68"/>
      <c r="K629" s="220"/>
    </row>
    <row r="630" spans="1:11" ht="66.75" customHeight="1">
      <c r="A630" s="64"/>
      <c r="B630" s="64"/>
      <c r="C630" s="64"/>
      <c r="D630" s="64"/>
      <c r="E630" s="65"/>
      <c r="F630" s="67"/>
      <c r="G630" s="242"/>
      <c r="H630" s="243"/>
      <c r="I630" s="217"/>
      <c r="J630" s="68"/>
      <c r="K630" s="220"/>
    </row>
    <row r="631" spans="1:11" ht="66.75" customHeight="1">
      <c r="A631" s="64"/>
      <c r="B631" s="64"/>
      <c r="C631" s="64"/>
      <c r="D631" s="64"/>
      <c r="E631" s="65"/>
      <c r="F631" s="67"/>
      <c r="G631" s="242"/>
      <c r="H631" s="243"/>
      <c r="I631" s="217"/>
      <c r="J631" s="68"/>
      <c r="K631" s="220"/>
    </row>
    <row r="632" spans="1:11" ht="66.75" customHeight="1">
      <c r="A632" s="64"/>
      <c r="B632" s="64"/>
      <c r="C632" s="64"/>
      <c r="D632" s="64"/>
      <c r="E632" s="65"/>
      <c r="F632" s="67"/>
      <c r="G632" s="242"/>
      <c r="H632" s="243"/>
      <c r="I632" s="217"/>
      <c r="J632" s="68"/>
      <c r="K632" s="220"/>
    </row>
    <row r="633" spans="1:11" ht="66.75" customHeight="1">
      <c r="A633" s="64"/>
      <c r="B633" s="64"/>
      <c r="C633" s="64"/>
      <c r="D633" s="64"/>
      <c r="E633" s="65"/>
      <c r="F633" s="67"/>
      <c r="G633" s="242"/>
      <c r="H633" s="243"/>
      <c r="I633" s="217"/>
      <c r="J633" s="68"/>
      <c r="K633" s="220"/>
    </row>
    <row r="634" spans="1:11" ht="66.75" customHeight="1">
      <c r="A634" s="64"/>
      <c r="B634" s="64"/>
      <c r="C634" s="64"/>
      <c r="D634" s="64"/>
      <c r="E634" s="65"/>
      <c r="F634" s="67"/>
      <c r="G634" s="242"/>
      <c r="H634" s="243"/>
      <c r="I634" s="217"/>
      <c r="J634" s="68"/>
      <c r="K634" s="220"/>
    </row>
    <row r="635" spans="1:11" ht="66.75" customHeight="1">
      <c r="A635" s="64"/>
      <c r="B635" s="64"/>
      <c r="C635" s="64"/>
      <c r="D635" s="64"/>
      <c r="E635" s="65"/>
      <c r="F635" s="67"/>
      <c r="G635" s="242"/>
      <c r="H635" s="243"/>
      <c r="I635" s="217"/>
      <c r="J635" s="68"/>
      <c r="K635" s="220"/>
    </row>
    <row r="636" spans="1:11" ht="66.75" customHeight="1">
      <c r="A636" s="64"/>
      <c r="B636" s="64"/>
      <c r="C636" s="64"/>
      <c r="D636" s="64"/>
      <c r="E636" s="65"/>
      <c r="F636" s="67"/>
      <c r="G636" s="242"/>
      <c r="H636" s="243"/>
      <c r="I636" s="217"/>
      <c r="J636" s="68"/>
      <c r="K636" s="220"/>
    </row>
    <row r="637" spans="1:11" ht="66.75" customHeight="1">
      <c r="A637" s="64"/>
      <c r="B637" s="64"/>
      <c r="C637" s="64"/>
      <c r="D637" s="64"/>
      <c r="E637" s="65"/>
      <c r="F637" s="67"/>
      <c r="G637" s="242"/>
      <c r="H637" s="243"/>
      <c r="I637" s="217"/>
      <c r="J637" s="68"/>
      <c r="K637" s="220"/>
    </row>
    <row r="638" spans="1:11" ht="66.75" customHeight="1">
      <c r="A638" s="64"/>
      <c r="B638" s="64"/>
      <c r="C638" s="64"/>
      <c r="D638" s="64"/>
      <c r="E638" s="65"/>
      <c r="F638" s="67"/>
      <c r="G638" s="242"/>
      <c r="H638" s="243"/>
      <c r="I638" s="217"/>
      <c r="J638" s="68"/>
      <c r="K638" s="220"/>
    </row>
    <row r="639" spans="1:11" ht="66.75" customHeight="1">
      <c r="A639" s="64"/>
      <c r="B639" s="64"/>
      <c r="C639" s="64"/>
      <c r="D639" s="64"/>
      <c r="E639" s="65"/>
      <c r="F639" s="67"/>
      <c r="G639" s="242"/>
      <c r="H639" s="243"/>
      <c r="I639" s="217"/>
      <c r="J639" s="68"/>
      <c r="K639" s="220"/>
    </row>
    <row r="640" spans="1:11" ht="66.75" customHeight="1">
      <c r="A640" s="64"/>
      <c r="B640" s="64"/>
      <c r="C640" s="64"/>
      <c r="D640" s="64"/>
      <c r="E640" s="65"/>
      <c r="F640" s="67"/>
      <c r="G640" s="242"/>
      <c r="H640" s="243"/>
      <c r="I640" s="217"/>
      <c r="J640" s="68"/>
      <c r="K640" s="220"/>
    </row>
    <row r="641" spans="1:11" ht="66.75" customHeight="1">
      <c r="A641" s="64"/>
      <c r="B641" s="64"/>
      <c r="C641" s="64"/>
      <c r="D641" s="64"/>
      <c r="E641" s="65"/>
      <c r="F641" s="67"/>
      <c r="G641" s="242"/>
      <c r="H641" s="243"/>
      <c r="I641" s="217"/>
      <c r="J641" s="68"/>
      <c r="K641" s="220"/>
    </row>
    <row r="642" spans="1:11" ht="66.75" customHeight="1">
      <c r="A642" s="64"/>
      <c r="B642" s="64"/>
      <c r="C642" s="64"/>
      <c r="D642" s="64"/>
      <c r="E642" s="65"/>
      <c r="F642" s="67"/>
      <c r="G642" s="242"/>
      <c r="H642" s="243"/>
      <c r="I642" s="217"/>
      <c r="J642" s="68"/>
      <c r="K642" s="220"/>
    </row>
    <row r="643" spans="1:11" ht="66.75" customHeight="1">
      <c r="A643" s="64"/>
      <c r="B643" s="64"/>
      <c r="C643" s="64"/>
      <c r="D643" s="64"/>
      <c r="E643" s="65"/>
      <c r="F643" s="67"/>
      <c r="G643" s="242"/>
      <c r="H643" s="243"/>
      <c r="I643" s="217"/>
      <c r="J643" s="68"/>
      <c r="K643" s="220"/>
    </row>
    <row r="644" spans="1:11" ht="66.75" customHeight="1">
      <c r="A644" s="64"/>
      <c r="B644" s="64"/>
      <c r="C644" s="64"/>
      <c r="D644" s="64"/>
      <c r="E644" s="65"/>
      <c r="F644" s="67"/>
      <c r="G644" s="242"/>
      <c r="H644" s="243"/>
      <c r="I644" s="217"/>
      <c r="J644" s="68"/>
      <c r="K644" s="220"/>
    </row>
    <row r="645" spans="1:11" ht="66.75" customHeight="1">
      <c r="A645" s="64"/>
      <c r="B645" s="64"/>
      <c r="C645" s="64"/>
      <c r="D645" s="64"/>
      <c r="E645" s="65"/>
      <c r="F645" s="67"/>
      <c r="G645" s="242"/>
      <c r="H645" s="243"/>
      <c r="I645" s="217"/>
      <c r="J645" s="68"/>
      <c r="K645" s="220"/>
    </row>
    <row r="646" spans="1:11" ht="66.75" customHeight="1">
      <c r="A646" s="64"/>
      <c r="B646" s="64"/>
      <c r="C646" s="64"/>
      <c r="D646" s="64"/>
      <c r="E646" s="65"/>
      <c r="F646" s="67"/>
      <c r="G646" s="242"/>
      <c r="H646" s="243"/>
      <c r="I646" s="217"/>
      <c r="J646" s="68"/>
      <c r="K646" s="220"/>
    </row>
    <row r="647" spans="1:11" ht="66.75" customHeight="1">
      <c r="A647" s="64"/>
      <c r="B647" s="64"/>
      <c r="C647" s="64"/>
      <c r="D647" s="64"/>
      <c r="E647" s="65"/>
      <c r="F647" s="67"/>
      <c r="G647" s="242"/>
      <c r="H647" s="243"/>
      <c r="I647" s="217"/>
      <c r="J647" s="68"/>
      <c r="K647" s="220"/>
    </row>
    <row r="648" spans="1:11" ht="66.75" customHeight="1">
      <c r="A648" s="64"/>
      <c r="B648" s="64"/>
      <c r="C648" s="64"/>
      <c r="D648" s="64"/>
      <c r="E648" s="65"/>
      <c r="F648" s="67"/>
      <c r="G648" s="242"/>
      <c r="H648" s="243"/>
      <c r="I648" s="217"/>
      <c r="J648" s="68"/>
      <c r="K648" s="220"/>
    </row>
    <row r="649" spans="1:11" ht="66.75" customHeight="1">
      <c r="A649" s="64"/>
      <c r="B649" s="64"/>
      <c r="C649" s="64"/>
      <c r="D649" s="64"/>
      <c r="E649" s="65"/>
      <c r="F649" s="67"/>
      <c r="G649" s="242"/>
      <c r="H649" s="243"/>
      <c r="I649" s="217"/>
      <c r="J649" s="68"/>
      <c r="K649" s="220"/>
    </row>
    <row r="650" spans="1:11" ht="66.75" customHeight="1">
      <c r="A650" s="64"/>
      <c r="B650" s="64"/>
      <c r="C650" s="64"/>
      <c r="D650" s="64"/>
      <c r="E650" s="65"/>
      <c r="F650" s="67"/>
      <c r="G650" s="242"/>
      <c r="H650" s="243"/>
      <c r="I650" s="217"/>
      <c r="J650" s="68"/>
      <c r="K650" s="220"/>
    </row>
    <row r="651" spans="1:11" ht="66.75" customHeight="1">
      <c r="A651" s="64"/>
      <c r="B651" s="64"/>
      <c r="C651" s="64"/>
      <c r="D651" s="64"/>
      <c r="E651" s="65"/>
      <c r="F651" s="67"/>
      <c r="G651" s="242"/>
      <c r="H651" s="243"/>
      <c r="I651" s="217"/>
      <c r="J651" s="68"/>
      <c r="K651" s="220"/>
    </row>
    <row r="652" spans="1:11" ht="66.75" customHeight="1">
      <c r="A652" s="64"/>
      <c r="B652" s="64"/>
      <c r="C652" s="64"/>
      <c r="D652" s="64"/>
      <c r="E652" s="65"/>
      <c r="F652" s="67"/>
      <c r="G652" s="242"/>
      <c r="H652" s="243"/>
      <c r="I652" s="217"/>
      <c r="J652" s="68"/>
      <c r="K652" s="220"/>
    </row>
    <row r="653" spans="1:11" ht="66.75" customHeight="1">
      <c r="A653" s="64"/>
      <c r="B653" s="64"/>
      <c r="C653" s="64"/>
      <c r="D653" s="64"/>
      <c r="E653" s="65"/>
      <c r="F653" s="67"/>
      <c r="G653" s="242"/>
      <c r="H653" s="243"/>
      <c r="I653" s="217"/>
      <c r="J653" s="68"/>
      <c r="K653" s="220"/>
    </row>
    <row r="654" spans="1:11" ht="66.75" customHeight="1">
      <c r="A654" s="64"/>
      <c r="B654" s="64"/>
      <c r="C654" s="64"/>
      <c r="D654" s="64"/>
      <c r="E654" s="65"/>
      <c r="F654" s="67"/>
      <c r="G654" s="242"/>
      <c r="H654" s="243"/>
      <c r="I654" s="217"/>
      <c r="J654" s="68"/>
      <c r="K654" s="220"/>
    </row>
    <row r="655" spans="1:11" ht="66.75" customHeight="1">
      <c r="A655" s="64"/>
      <c r="B655" s="64"/>
      <c r="C655" s="64"/>
      <c r="D655" s="64"/>
      <c r="E655" s="65"/>
      <c r="F655" s="67"/>
      <c r="G655" s="242"/>
      <c r="H655" s="243"/>
      <c r="I655" s="217"/>
      <c r="J655" s="68"/>
      <c r="K655" s="220"/>
    </row>
    <row r="656" spans="1:11" ht="66.75" customHeight="1">
      <c r="A656" s="64"/>
      <c r="B656" s="64"/>
      <c r="C656" s="64"/>
      <c r="D656" s="64"/>
      <c r="E656" s="65"/>
      <c r="F656" s="67"/>
      <c r="G656" s="242"/>
      <c r="H656" s="243"/>
      <c r="I656" s="217"/>
      <c r="J656" s="68"/>
      <c r="K656" s="220"/>
    </row>
    <row r="657" spans="1:11" ht="66.75" customHeight="1">
      <c r="A657" s="64"/>
      <c r="B657" s="64"/>
      <c r="C657" s="64"/>
      <c r="D657" s="64"/>
      <c r="E657" s="65"/>
      <c r="F657" s="67"/>
      <c r="G657" s="242"/>
      <c r="H657" s="243"/>
      <c r="I657" s="217"/>
      <c r="J657" s="68"/>
      <c r="K657" s="220"/>
    </row>
    <row r="658" spans="1:11" ht="66.75" customHeight="1">
      <c r="A658" s="64"/>
      <c r="B658" s="64"/>
      <c r="C658" s="64"/>
      <c r="D658" s="64"/>
      <c r="E658" s="65"/>
      <c r="F658" s="67"/>
      <c r="G658" s="242"/>
      <c r="H658" s="243"/>
      <c r="I658" s="217"/>
      <c r="J658" s="68"/>
      <c r="K658" s="220"/>
    </row>
    <row r="659" spans="1:11" ht="66.75" customHeight="1">
      <c r="A659" s="64"/>
      <c r="B659" s="64"/>
      <c r="C659" s="64"/>
      <c r="D659" s="64"/>
      <c r="E659" s="65"/>
      <c r="F659" s="67"/>
      <c r="G659" s="242"/>
      <c r="H659" s="243"/>
      <c r="I659" s="217"/>
      <c r="J659" s="68"/>
      <c r="K659" s="220"/>
    </row>
    <row r="660" spans="1:11" ht="66.75" customHeight="1">
      <c r="A660" s="64"/>
      <c r="B660" s="64"/>
      <c r="C660" s="64"/>
      <c r="D660" s="64"/>
      <c r="E660" s="65"/>
      <c r="F660" s="67"/>
      <c r="G660" s="242"/>
      <c r="H660" s="243"/>
      <c r="I660" s="217"/>
      <c r="J660" s="68"/>
      <c r="K660" s="220"/>
    </row>
    <row r="661" spans="1:11" ht="66.75" customHeight="1">
      <c r="A661" s="64"/>
      <c r="B661" s="64"/>
      <c r="C661" s="64"/>
      <c r="D661" s="64"/>
      <c r="E661" s="65"/>
      <c r="F661" s="67"/>
      <c r="G661" s="242"/>
      <c r="H661" s="243"/>
      <c r="I661" s="217"/>
      <c r="J661" s="68"/>
      <c r="K661" s="220"/>
    </row>
    <row r="662" spans="1:11" ht="66.75" customHeight="1">
      <c r="A662" s="64"/>
      <c r="B662" s="64"/>
      <c r="C662" s="64"/>
      <c r="D662" s="64"/>
      <c r="E662" s="65"/>
      <c r="F662" s="67"/>
      <c r="G662" s="242"/>
      <c r="H662" s="243"/>
      <c r="I662" s="217"/>
      <c r="J662" s="68"/>
      <c r="K662" s="220"/>
    </row>
    <row r="663" spans="1:11" ht="66.75" customHeight="1">
      <c r="A663" s="64"/>
      <c r="B663" s="64"/>
      <c r="C663" s="64"/>
      <c r="D663" s="64"/>
      <c r="E663" s="65"/>
      <c r="F663" s="67"/>
      <c r="G663" s="242"/>
      <c r="H663" s="243"/>
      <c r="I663" s="217"/>
      <c r="J663" s="68"/>
      <c r="K663" s="220"/>
    </row>
    <row r="664" spans="1:11" ht="66.75" customHeight="1">
      <c r="A664" s="64"/>
      <c r="B664" s="64"/>
      <c r="C664" s="64"/>
      <c r="D664" s="64"/>
      <c r="E664" s="65"/>
      <c r="F664" s="67"/>
      <c r="G664" s="242"/>
      <c r="H664" s="243"/>
      <c r="I664" s="217"/>
      <c r="J664" s="68"/>
      <c r="K664" s="220"/>
    </row>
    <row r="665" spans="1:11" ht="66.75" customHeight="1">
      <c r="A665" s="64"/>
      <c r="B665" s="64"/>
      <c r="C665" s="64"/>
      <c r="D665" s="64"/>
      <c r="E665" s="65"/>
      <c r="F665" s="67"/>
      <c r="G665" s="242"/>
      <c r="H665" s="243"/>
      <c r="I665" s="217"/>
      <c r="J665" s="68"/>
      <c r="K665" s="220"/>
    </row>
    <row r="666" spans="1:11" ht="66.75" customHeight="1">
      <c r="A666" s="64"/>
      <c r="B666" s="64"/>
      <c r="C666" s="64"/>
      <c r="D666" s="64"/>
      <c r="E666" s="65"/>
      <c r="F666" s="67"/>
      <c r="G666" s="242"/>
      <c r="H666" s="243"/>
      <c r="I666" s="217"/>
      <c r="J666" s="68"/>
      <c r="K666" s="220"/>
    </row>
    <row r="667" spans="1:11" ht="66.75" customHeight="1">
      <c r="A667" s="64"/>
      <c r="B667" s="64"/>
      <c r="C667" s="64"/>
      <c r="D667" s="64"/>
      <c r="E667" s="65"/>
      <c r="F667" s="67"/>
      <c r="G667" s="242"/>
      <c r="H667" s="243"/>
      <c r="I667" s="217"/>
      <c r="J667" s="68"/>
      <c r="K667" s="220"/>
    </row>
    <row r="668" spans="1:11" ht="66.75" customHeight="1">
      <c r="A668" s="64"/>
      <c r="B668" s="64"/>
      <c r="C668" s="64"/>
      <c r="D668" s="64"/>
      <c r="E668" s="65"/>
      <c r="F668" s="67"/>
      <c r="G668" s="242"/>
      <c r="H668" s="243"/>
      <c r="I668" s="217"/>
      <c r="J668" s="68"/>
      <c r="K668" s="220"/>
    </row>
    <row r="669" spans="1:11" ht="66.75" customHeight="1">
      <c r="A669" s="64"/>
      <c r="B669" s="64"/>
      <c r="C669" s="64"/>
      <c r="D669" s="64"/>
      <c r="E669" s="65"/>
      <c r="F669" s="67"/>
      <c r="G669" s="242"/>
      <c r="H669" s="243"/>
      <c r="I669" s="217"/>
      <c r="J669" s="68"/>
      <c r="K669" s="220"/>
    </row>
    <row r="670" spans="1:11" ht="66.75" customHeight="1">
      <c r="A670" s="64"/>
      <c r="B670" s="64"/>
      <c r="C670" s="64"/>
      <c r="D670" s="64"/>
      <c r="E670" s="65"/>
      <c r="F670" s="67"/>
      <c r="G670" s="242"/>
      <c r="H670" s="243"/>
      <c r="I670" s="217"/>
      <c r="J670" s="68"/>
      <c r="K670" s="220"/>
    </row>
    <row r="671" spans="1:11" ht="66.75" customHeight="1">
      <c r="A671" s="64"/>
      <c r="B671" s="64"/>
      <c r="C671" s="64"/>
      <c r="D671" s="64"/>
      <c r="E671" s="65"/>
      <c r="F671" s="67"/>
      <c r="G671" s="242"/>
      <c r="H671" s="243"/>
      <c r="I671" s="217"/>
      <c r="J671" s="68"/>
      <c r="K671" s="220"/>
    </row>
    <row r="672" spans="1:11" ht="66.75" customHeight="1">
      <c r="A672" s="64"/>
      <c r="B672" s="64"/>
      <c r="C672" s="64"/>
      <c r="D672" s="64"/>
      <c r="E672" s="65"/>
      <c r="F672" s="67"/>
      <c r="G672" s="242"/>
      <c r="H672" s="243"/>
      <c r="I672" s="217"/>
      <c r="J672" s="68"/>
      <c r="K672" s="220"/>
    </row>
    <row r="673" spans="1:11" ht="66.75" customHeight="1">
      <c r="A673" s="64"/>
      <c r="B673" s="64"/>
      <c r="C673" s="64"/>
      <c r="D673" s="64"/>
      <c r="E673" s="65"/>
      <c r="F673" s="67"/>
      <c r="G673" s="242"/>
      <c r="H673" s="243"/>
      <c r="I673" s="217"/>
      <c r="J673" s="68"/>
      <c r="K673" s="220"/>
    </row>
    <row r="674" spans="1:11" ht="66.75" customHeight="1">
      <c r="A674" s="64"/>
      <c r="B674" s="64"/>
      <c r="C674" s="64"/>
      <c r="D674" s="64"/>
      <c r="E674" s="65"/>
      <c r="F674" s="67"/>
      <c r="G674" s="242"/>
      <c r="H674" s="243"/>
      <c r="I674" s="217"/>
      <c r="J674" s="68"/>
      <c r="K674" s="220"/>
    </row>
    <row r="675" spans="1:11" ht="66.75" customHeight="1">
      <c r="A675" s="64"/>
      <c r="B675" s="64"/>
      <c r="C675" s="64"/>
      <c r="D675" s="64"/>
      <c r="E675" s="65"/>
      <c r="F675" s="67"/>
      <c r="G675" s="242"/>
      <c r="H675" s="243"/>
      <c r="I675" s="217"/>
      <c r="J675" s="68"/>
      <c r="K675" s="220"/>
    </row>
    <row r="676" spans="1:11" ht="66.75" customHeight="1">
      <c r="A676" s="64"/>
      <c r="B676" s="64"/>
      <c r="C676" s="64"/>
      <c r="D676" s="64"/>
      <c r="E676" s="65"/>
      <c r="F676" s="67"/>
      <c r="G676" s="242"/>
      <c r="H676" s="243"/>
      <c r="I676" s="217"/>
      <c r="J676" s="68"/>
      <c r="K676" s="220"/>
    </row>
    <row r="677" spans="1:11" ht="66.75" customHeight="1">
      <c r="A677" s="64"/>
      <c r="B677" s="64"/>
      <c r="C677" s="64"/>
      <c r="D677" s="64"/>
      <c r="E677" s="65"/>
      <c r="F677" s="67"/>
      <c r="G677" s="242"/>
      <c r="H677" s="243"/>
      <c r="I677" s="217"/>
      <c r="J677" s="68"/>
      <c r="K677" s="220"/>
    </row>
    <row r="678" spans="1:11" ht="66.75" customHeight="1">
      <c r="A678" s="64"/>
      <c r="B678" s="64"/>
      <c r="C678" s="64"/>
      <c r="D678" s="64"/>
      <c r="E678" s="65"/>
      <c r="F678" s="67"/>
      <c r="G678" s="242"/>
      <c r="H678" s="243"/>
      <c r="I678" s="217"/>
      <c r="J678" s="68"/>
      <c r="K678" s="220"/>
    </row>
    <row r="679" spans="1:11" ht="66.75" customHeight="1">
      <c r="A679" s="64"/>
      <c r="B679" s="64"/>
      <c r="C679" s="64"/>
      <c r="D679" s="64"/>
      <c r="E679" s="65"/>
      <c r="F679" s="67"/>
      <c r="G679" s="242"/>
      <c r="H679" s="243"/>
      <c r="I679" s="217"/>
      <c r="J679" s="68"/>
      <c r="K679" s="220"/>
    </row>
    <row r="680" spans="1:11" ht="66.75" customHeight="1">
      <c r="A680" s="64"/>
      <c r="B680" s="64"/>
      <c r="C680" s="64"/>
      <c r="D680" s="64"/>
      <c r="E680" s="65"/>
      <c r="F680" s="67"/>
      <c r="G680" s="242"/>
      <c r="H680" s="243"/>
      <c r="I680" s="217"/>
      <c r="J680" s="68"/>
      <c r="K680" s="220"/>
    </row>
    <row r="681" spans="1:11" ht="66.75" customHeight="1">
      <c r="A681" s="64"/>
      <c r="B681" s="64"/>
      <c r="C681" s="64"/>
      <c r="D681" s="64"/>
      <c r="E681" s="65"/>
      <c r="F681" s="67"/>
      <c r="G681" s="242"/>
      <c r="H681" s="243"/>
      <c r="I681" s="217"/>
      <c r="J681" s="68"/>
      <c r="K681" s="220"/>
    </row>
    <row r="682" spans="1:11" ht="66.75" customHeight="1">
      <c r="A682" s="64"/>
      <c r="B682" s="64"/>
      <c r="C682" s="64"/>
      <c r="D682" s="64"/>
      <c r="E682" s="65"/>
      <c r="F682" s="67"/>
      <c r="G682" s="242"/>
      <c r="H682" s="243"/>
      <c r="I682" s="217"/>
      <c r="J682" s="68"/>
      <c r="K682" s="220"/>
    </row>
    <row r="683" spans="1:11" ht="66.75" customHeight="1">
      <c r="A683" s="64"/>
      <c r="B683" s="64"/>
      <c r="C683" s="64"/>
      <c r="D683" s="64"/>
      <c r="E683" s="65"/>
      <c r="F683" s="67"/>
      <c r="G683" s="242"/>
      <c r="H683" s="243"/>
      <c r="I683" s="217"/>
      <c r="J683" s="68"/>
      <c r="K683" s="220"/>
    </row>
    <row r="684" spans="1:11" ht="66.75" customHeight="1">
      <c r="A684" s="64"/>
      <c r="B684" s="64"/>
      <c r="C684" s="64"/>
      <c r="D684" s="64"/>
      <c r="E684" s="65"/>
      <c r="F684" s="67"/>
      <c r="G684" s="242"/>
      <c r="H684" s="243"/>
      <c r="I684" s="217"/>
      <c r="J684" s="68"/>
      <c r="K684" s="220"/>
    </row>
    <row r="685" spans="1:11" ht="66.75" customHeight="1">
      <c r="A685" s="64"/>
      <c r="B685" s="64"/>
      <c r="C685" s="64"/>
      <c r="D685" s="64"/>
      <c r="E685" s="65"/>
      <c r="F685" s="67"/>
      <c r="G685" s="242"/>
      <c r="H685" s="243"/>
      <c r="I685" s="217"/>
      <c r="J685" s="68"/>
      <c r="K685" s="220"/>
    </row>
    <row r="686" spans="1:11" ht="66.75" customHeight="1">
      <c r="A686" s="64"/>
      <c r="B686" s="64"/>
      <c r="C686" s="64"/>
      <c r="D686" s="64"/>
      <c r="E686" s="65"/>
      <c r="F686" s="67"/>
      <c r="G686" s="242"/>
      <c r="H686" s="243"/>
      <c r="I686" s="217"/>
      <c r="J686" s="68"/>
      <c r="K686" s="220"/>
    </row>
    <row r="687" spans="1:11" ht="66.75" customHeight="1">
      <c r="A687" s="64"/>
      <c r="B687" s="64"/>
      <c r="C687" s="64"/>
      <c r="D687" s="64"/>
      <c r="E687" s="65"/>
      <c r="F687" s="67"/>
      <c r="G687" s="242"/>
      <c r="H687" s="243"/>
      <c r="I687" s="217"/>
      <c r="J687" s="68"/>
      <c r="K687" s="220"/>
    </row>
    <row r="688" spans="1:11" ht="66.75" customHeight="1">
      <c r="A688" s="64"/>
      <c r="B688" s="64"/>
      <c r="C688" s="64"/>
      <c r="D688" s="64"/>
      <c r="E688" s="65"/>
      <c r="F688" s="67"/>
      <c r="G688" s="242"/>
      <c r="H688" s="243"/>
      <c r="I688" s="217"/>
      <c r="J688" s="68"/>
      <c r="K688" s="220"/>
    </row>
    <row r="689" spans="1:11" ht="66.75" customHeight="1">
      <c r="A689" s="64"/>
      <c r="B689" s="64"/>
      <c r="C689" s="64"/>
      <c r="D689" s="64"/>
      <c r="E689" s="65"/>
      <c r="F689" s="67"/>
      <c r="G689" s="242"/>
      <c r="H689" s="243"/>
      <c r="I689" s="217"/>
      <c r="J689" s="68"/>
      <c r="K689" s="220"/>
    </row>
    <row r="690" spans="1:11" ht="66.75" customHeight="1">
      <c r="A690" s="64"/>
      <c r="B690" s="64"/>
      <c r="C690" s="64"/>
      <c r="D690" s="64"/>
      <c r="E690" s="65"/>
      <c r="F690" s="67"/>
      <c r="G690" s="242"/>
      <c r="H690" s="243"/>
      <c r="I690" s="217"/>
      <c r="J690" s="68"/>
      <c r="K690" s="220"/>
    </row>
    <row r="691" spans="1:11" ht="66.75" customHeight="1">
      <c r="A691" s="64"/>
      <c r="B691" s="64"/>
      <c r="C691" s="64"/>
      <c r="D691" s="64"/>
      <c r="E691" s="65"/>
      <c r="F691" s="67"/>
      <c r="G691" s="242"/>
      <c r="H691" s="243"/>
      <c r="I691" s="217"/>
      <c r="J691" s="68"/>
      <c r="K691" s="220"/>
    </row>
    <row r="692" spans="1:11" ht="66.75" customHeight="1">
      <c r="A692" s="64"/>
      <c r="B692" s="64"/>
      <c r="C692" s="64"/>
      <c r="D692" s="64"/>
      <c r="E692" s="65"/>
      <c r="F692" s="67"/>
      <c r="G692" s="242"/>
      <c r="H692" s="243"/>
      <c r="I692" s="217"/>
      <c r="J692" s="68"/>
      <c r="K692" s="220"/>
    </row>
    <row r="693" spans="1:11" ht="66.75" customHeight="1">
      <c r="A693" s="64"/>
      <c r="B693" s="64"/>
      <c r="C693" s="64"/>
      <c r="D693" s="64"/>
      <c r="E693" s="65"/>
      <c r="F693" s="67"/>
      <c r="G693" s="242"/>
      <c r="H693" s="243"/>
      <c r="I693" s="217"/>
      <c r="J693" s="68"/>
      <c r="K693" s="220"/>
    </row>
    <row r="694" spans="1:11" ht="66.75" customHeight="1">
      <c r="A694" s="64"/>
      <c r="B694" s="64"/>
      <c r="C694" s="64"/>
      <c r="D694" s="64"/>
      <c r="E694" s="65"/>
      <c r="F694" s="67"/>
      <c r="G694" s="242"/>
      <c r="H694" s="243"/>
      <c r="I694" s="217"/>
      <c r="J694" s="68"/>
      <c r="K694" s="220"/>
    </row>
    <row r="695" spans="1:11" ht="66.75" customHeight="1">
      <c r="A695" s="64"/>
      <c r="B695" s="64"/>
      <c r="C695" s="64"/>
      <c r="D695" s="64"/>
      <c r="E695" s="65"/>
      <c r="F695" s="67"/>
      <c r="G695" s="242"/>
      <c r="H695" s="243"/>
      <c r="I695" s="217"/>
      <c r="J695" s="68"/>
      <c r="K695" s="220"/>
    </row>
    <row r="696" spans="1:11" ht="66.75" customHeight="1">
      <c r="A696" s="64"/>
      <c r="B696" s="64"/>
      <c r="C696" s="64"/>
      <c r="D696" s="64"/>
      <c r="E696" s="65"/>
      <c r="F696" s="67"/>
      <c r="G696" s="242"/>
      <c r="H696" s="243"/>
      <c r="I696" s="217"/>
      <c r="J696" s="68"/>
      <c r="K696" s="220"/>
    </row>
    <row r="697" spans="1:11" ht="66.75" customHeight="1">
      <c r="A697" s="64"/>
      <c r="B697" s="64"/>
      <c r="C697" s="64"/>
      <c r="D697" s="64"/>
      <c r="E697" s="65"/>
      <c r="F697" s="67"/>
      <c r="G697" s="242"/>
      <c r="H697" s="243"/>
      <c r="I697" s="217"/>
      <c r="J697" s="68"/>
      <c r="K697" s="220"/>
    </row>
    <row r="698" spans="1:11" ht="66.75" customHeight="1">
      <c r="A698" s="64"/>
      <c r="B698" s="64"/>
      <c r="C698" s="64"/>
      <c r="D698" s="64"/>
      <c r="E698" s="65"/>
      <c r="F698" s="67"/>
      <c r="G698" s="242"/>
      <c r="H698" s="243"/>
      <c r="I698" s="217"/>
      <c r="J698" s="68"/>
      <c r="K698" s="220"/>
    </row>
    <row r="699" spans="1:11" ht="66.75" customHeight="1">
      <c r="A699" s="64"/>
      <c r="B699" s="64"/>
      <c r="C699" s="64"/>
      <c r="D699" s="64"/>
      <c r="E699" s="65"/>
      <c r="F699" s="67"/>
      <c r="G699" s="242"/>
      <c r="H699" s="243"/>
      <c r="I699" s="217"/>
      <c r="J699" s="68"/>
      <c r="K699" s="220"/>
    </row>
    <row r="700" spans="1:11" ht="66.75" customHeight="1">
      <c r="A700" s="64"/>
      <c r="B700" s="64"/>
      <c r="C700" s="64"/>
      <c r="D700" s="64"/>
      <c r="E700" s="65"/>
      <c r="F700" s="67"/>
      <c r="G700" s="242"/>
      <c r="H700" s="243"/>
      <c r="I700" s="217"/>
      <c r="J700" s="68"/>
      <c r="K700" s="220"/>
    </row>
    <row r="701" spans="1:11" ht="66.75" customHeight="1">
      <c r="A701" s="64"/>
      <c r="B701" s="64"/>
      <c r="C701" s="64"/>
      <c r="D701" s="64"/>
      <c r="E701" s="65"/>
      <c r="F701" s="67"/>
      <c r="G701" s="242"/>
      <c r="H701" s="243"/>
      <c r="I701" s="217"/>
      <c r="J701" s="68"/>
      <c r="K701" s="220"/>
    </row>
    <row r="702" spans="1:11" ht="66.75" customHeight="1">
      <c r="A702" s="64"/>
      <c r="B702" s="64"/>
      <c r="C702" s="64"/>
      <c r="D702" s="64"/>
      <c r="E702" s="65"/>
      <c r="F702" s="67"/>
      <c r="G702" s="242"/>
      <c r="H702" s="243"/>
      <c r="I702" s="217"/>
      <c r="J702" s="68"/>
      <c r="K702" s="220"/>
    </row>
    <row r="703" spans="1:11" ht="66.75" customHeight="1">
      <c r="A703" s="64"/>
      <c r="B703" s="64"/>
      <c r="C703" s="64"/>
      <c r="D703" s="64"/>
      <c r="E703" s="65"/>
      <c r="F703" s="67"/>
      <c r="G703" s="242"/>
      <c r="H703" s="243"/>
      <c r="I703" s="217"/>
      <c r="J703" s="68"/>
      <c r="K703" s="220"/>
    </row>
    <row r="704" spans="1:11" ht="66.75" customHeight="1">
      <c r="A704" s="64"/>
      <c r="B704" s="64"/>
      <c r="C704" s="64"/>
      <c r="D704" s="64"/>
      <c r="E704" s="65"/>
      <c r="F704" s="67"/>
      <c r="G704" s="242"/>
      <c r="H704" s="243"/>
      <c r="I704" s="217"/>
      <c r="J704" s="68"/>
      <c r="K704" s="220"/>
    </row>
    <row r="705" spans="1:11" ht="66.75" customHeight="1">
      <c r="A705" s="64"/>
      <c r="B705" s="64"/>
      <c r="C705" s="64"/>
      <c r="D705" s="64"/>
      <c r="E705" s="65"/>
      <c r="F705" s="67"/>
      <c r="G705" s="242"/>
      <c r="H705" s="243"/>
      <c r="I705" s="217"/>
      <c r="J705" s="68"/>
      <c r="K705" s="220"/>
    </row>
    <row r="706" spans="1:11" ht="66.75" customHeight="1">
      <c r="A706" s="64"/>
      <c r="B706" s="64"/>
      <c r="C706" s="64"/>
      <c r="D706" s="64"/>
      <c r="E706" s="65"/>
      <c r="F706" s="67"/>
      <c r="G706" s="242"/>
      <c r="H706" s="243"/>
      <c r="I706" s="217"/>
      <c r="J706" s="68"/>
      <c r="K706" s="220"/>
    </row>
    <row r="707" spans="1:11" ht="66.75" customHeight="1">
      <c r="A707" s="64"/>
      <c r="B707" s="64"/>
      <c r="C707" s="64"/>
      <c r="D707" s="64"/>
      <c r="E707" s="65"/>
      <c r="F707" s="67"/>
      <c r="G707" s="242"/>
      <c r="H707" s="243"/>
      <c r="I707" s="217"/>
      <c r="J707" s="68"/>
      <c r="K707" s="220"/>
    </row>
    <row r="708" spans="1:11" ht="66.75" customHeight="1">
      <c r="A708" s="64"/>
      <c r="B708" s="64"/>
      <c r="C708" s="64"/>
      <c r="D708" s="64"/>
      <c r="E708" s="65"/>
      <c r="F708" s="67"/>
      <c r="G708" s="242"/>
      <c r="H708" s="243"/>
      <c r="I708" s="217"/>
      <c r="J708" s="68"/>
      <c r="K708" s="220"/>
    </row>
    <row r="709" spans="1:11" ht="66.75" customHeight="1">
      <c r="A709" s="64"/>
      <c r="B709" s="64"/>
      <c r="C709" s="64"/>
      <c r="D709" s="64"/>
      <c r="E709" s="65"/>
      <c r="F709" s="67"/>
      <c r="G709" s="242"/>
      <c r="H709" s="243"/>
      <c r="I709" s="217"/>
      <c r="J709" s="68"/>
      <c r="K709" s="220"/>
    </row>
    <row r="710" spans="1:11" ht="66.75" customHeight="1">
      <c r="A710" s="64"/>
      <c r="B710" s="64"/>
      <c r="C710" s="64"/>
      <c r="D710" s="64"/>
      <c r="E710" s="65"/>
      <c r="F710" s="67"/>
      <c r="G710" s="242"/>
      <c r="H710" s="243"/>
      <c r="I710" s="217"/>
      <c r="J710" s="68"/>
      <c r="K710" s="220"/>
    </row>
    <row r="711" spans="1:11" ht="66.75" customHeight="1">
      <c r="A711" s="64"/>
      <c r="B711" s="64"/>
      <c r="C711" s="64"/>
      <c r="D711" s="64"/>
      <c r="E711" s="65"/>
      <c r="F711" s="67"/>
      <c r="G711" s="242"/>
      <c r="H711" s="243"/>
      <c r="I711" s="217"/>
      <c r="J711" s="68"/>
      <c r="K711" s="220"/>
    </row>
    <row r="712" spans="1:11" ht="66.75" customHeight="1">
      <c r="A712" s="64"/>
      <c r="B712" s="64"/>
      <c r="C712" s="64"/>
      <c r="D712" s="64"/>
      <c r="E712" s="65"/>
      <c r="F712" s="67"/>
      <c r="G712" s="242"/>
      <c r="H712" s="243"/>
      <c r="I712" s="217"/>
      <c r="J712" s="68"/>
      <c r="K712" s="220"/>
    </row>
    <row r="713" spans="1:11" ht="66.75" customHeight="1">
      <c r="A713" s="64"/>
      <c r="B713" s="64"/>
      <c r="C713" s="64"/>
      <c r="D713" s="64"/>
      <c r="E713" s="65"/>
      <c r="F713" s="67"/>
      <c r="G713" s="242"/>
      <c r="H713" s="243"/>
      <c r="I713" s="217"/>
      <c r="J713" s="68"/>
      <c r="K713" s="220"/>
    </row>
    <row r="714" spans="1:11" ht="66.75" customHeight="1">
      <c r="A714" s="64"/>
      <c r="B714" s="64"/>
      <c r="C714" s="64"/>
      <c r="D714" s="64"/>
      <c r="E714" s="65"/>
      <c r="F714" s="67"/>
      <c r="G714" s="242"/>
      <c r="H714" s="243"/>
      <c r="I714" s="217"/>
      <c r="J714" s="68"/>
      <c r="K714" s="220"/>
    </row>
    <row r="715" spans="1:11" ht="66.75" customHeight="1">
      <c r="A715" s="64"/>
      <c r="B715" s="64"/>
      <c r="C715" s="64"/>
      <c r="D715" s="64"/>
      <c r="E715" s="65"/>
      <c r="F715" s="67"/>
      <c r="G715" s="242"/>
      <c r="H715" s="243"/>
      <c r="I715" s="217"/>
      <c r="J715" s="68"/>
      <c r="K715" s="220"/>
    </row>
    <row r="716" spans="1:11" ht="66.75" customHeight="1">
      <c r="A716" s="64"/>
      <c r="B716" s="64"/>
      <c r="C716" s="64"/>
      <c r="D716" s="64"/>
      <c r="E716" s="65"/>
      <c r="F716" s="67"/>
      <c r="G716" s="242"/>
      <c r="H716" s="243"/>
      <c r="I716" s="217"/>
      <c r="J716" s="68"/>
      <c r="K716" s="220"/>
    </row>
    <row r="717" spans="1:11" ht="66.75" customHeight="1">
      <c r="A717" s="64"/>
      <c r="B717" s="64"/>
      <c r="C717" s="64"/>
      <c r="D717" s="64"/>
      <c r="E717" s="65"/>
      <c r="F717" s="67"/>
      <c r="G717" s="242"/>
      <c r="H717" s="243"/>
      <c r="I717" s="217"/>
      <c r="J717" s="68"/>
      <c r="K717" s="220"/>
    </row>
    <row r="718" spans="1:11" ht="66.75" customHeight="1">
      <c r="A718" s="64"/>
      <c r="B718" s="64"/>
      <c r="C718" s="64"/>
      <c r="D718" s="64"/>
      <c r="E718" s="65"/>
      <c r="F718" s="67"/>
      <c r="G718" s="242"/>
      <c r="H718" s="243"/>
      <c r="I718" s="217"/>
      <c r="J718" s="68"/>
      <c r="K718" s="220"/>
    </row>
    <row r="719" spans="1:11" ht="66.75" customHeight="1">
      <c r="A719" s="64"/>
      <c r="B719" s="64"/>
      <c r="C719" s="64"/>
      <c r="D719" s="64"/>
      <c r="E719" s="65"/>
      <c r="F719" s="67"/>
      <c r="G719" s="242"/>
      <c r="H719" s="243"/>
      <c r="I719" s="217"/>
      <c r="J719" s="68"/>
      <c r="K719" s="220"/>
    </row>
    <row r="720" spans="1:11" ht="66.75" customHeight="1">
      <c r="A720" s="64"/>
      <c r="B720" s="64"/>
      <c r="C720" s="64"/>
      <c r="D720" s="64"/>
      <c r="E720" s="65"/>
      <c r="F720" s="67"/>
      <c r="G720" s="242"/>
      <c r="H720" s="243"/>
      <c r="I720" s="217"/>
      <c r="J720" s="68"/>
      <c r="K720" s="220"/>
    </row>
    <row r="721" spans="1:11" ht="66.75" customHeight="1">
      <c r="A721" s="64"/>
      <c r="B721" s="64"/>
      <c r="C721" s="64"/>
      <c r="D721" s="64"/>
      <c r="E721" s="65"/>
      <c r="F721" s="67"/>
      <c r="G721" s="242"/>
      <c r="H721" s="243"/>
      <c r="I721" s="217"/>
      <c r="J721" s="68"/>
      <c r="K721" s="220"/>
    </row>
    <row r="722" spans="1:11" ht="66.75" customHeight="1">
      <c r="A722" s="64"/>
      <c r="B722" s="64"/>
      <c r="C722" s="64"/>
      <c r="D722" s="64"/>
      <c r="E722" s="65"/>
      <c r="F722" s="67"/>
      <c r="G722" s="242"/>
      <c r="H722" s="243"/>
      <c r="I722" s="217"/>
      <c r="J722" s="68"/>
      <c r="K722" s="220"/>
    </row>
    <row r="723" spans="1:11" ht="66.75" customHeight="1">
      <c r="A723" s="64"/>
      <c r="B723" s="64"/>
      <c r="C723" s="64"/>
      <c r="D723" s="64"/>
      <c r="E723" s="65"/>
      <c r="F723" s="67"/>
      <c r="G723" s="242"/>
      <c r="H723" s="243"/>
      <c r="I723" s="217"/>
      <c r="J723" s="68"/>
      <c r="K723" s="220"/>
    </row>
    <row r="724" spans="1:11" ht="66.75" customHeight="1">
      <c r="A724" s="64"/>
      <c r="B724" s="64"/>
      <c r="C724" s="64"/>
      <c r="D724" s="64"/>
      <c r="E724" s="65"/>
      <c r="F724" s="67"/>
      <c r="G724" s="242"/>
      <c r="H724" s="243"/>
      <c r="I724" s="217"/>
      <c r="J724" s="68"/>
      <c r="K724" s="220"/>
    </row>
    <row r="725" spans="1:11" ht="66.75" customHeight="1">
      <c r="A725" s="64"/>
      <c r="B725" s="64"/>
      <c r="C725" s="64"/>
      <c r="D725" s="64"/>
      <c r="E725" s="65"/>
      <c r="F725" s="67"/>
      <c r="G725" s="242"/>
      <c r="H725" s="243"/>
      <c r="I725" s="217"/>
      <c r="J725" s="68"/>
      <c r="K725" s="220"/>
    </row>
    <row r="726" spans="1:11" ht="66.75" customHeight="1">
      <c r="A726" s="64"/>
      <c r="B726" s="64"/>
      <c r="C726" s="64"/>
      <c r="D726" s="64"/>
      <c r="E726" s="65"/>
      <c r="F726" s="67"/>
      <c r="G726" s="242"/>
      <c r="H726" s="243"/>
      <c r="I726" s="217"/>
      <c r="J726" s="68"/>
      <c r="K726" s="220"/>
    </row>
    <row r="727" spans="1:11" ht="66.75" customHeight="1">
      <c r="A727" s="64"/>
      <c r="B727" s="64"/>
      <c r="C727" s="64"/>
      <c r="D727" s="64"/>
      <c r="E727" s="65"/>
      <c r="F727" s="67"/>
      <c r="G727" s="242"/>
      <c r="H727" s="243"/>
      <c r="I727" s="217"/>
      <c r="J727" s="68"/>
      <c r="K727" s="220"/>
    </row>
    <row r="728" spans="1:11" ht="66.75" customHeight="1">
      <c r="A728" s="64"/>
      <c r="B728" s="64"/>
      <c r="C728" s="64"/>
      <c r="D728" s="64"/>
      <c r="E728" s="65"/>
      <c r="F728" s="67"/>
      <c r="G728" s="242"/>
      <c r="H728" s="243"/>
      <c r="I728" s="217"/>
      <c r="J728" s="68"/>
      <c r="K728" s="220"/>
    </row>
    <row r="729" spans="1:11" ht="66.75" customHeight="1">
      <c r="A729" s="64"/>
      <c r="B729" s="64"/>
      <c r="C729" s="64"/>
      <c r="D729" s="64"/>
      <c r="E729" s="65"/>
      <c r="F729" s="67"/>
      <c r="G729" s="242"/>
      <c r="H729" s="243"/>
      <c r="I729" s="217"/>
      <c r="J729" s="68"/>
      <c r="K729" s="220"/>
    </row>
    <row r="730" spans="1:11" ht="66.75" customHeight="1">
      <c r="A730" s="64"/>
      <c r="B730" s="64"/>
      <c r="C730" s="64"/>
      <c r="D730" s="64"/>
      <c r="E730" s="65"/>
      <c r="F730" s="67"/>
      <c r="G730" s="242"/>
      <c r="H730" s="243"/>
      <c r="I730" s="217"/>
      <c r="J730" s="68"/>
      <c r="K730" s="220"/>
    </row>
    <row r="731" spans="1:11" ht="66.75" customHeight="1">
      <c r="A731" s="64"/>
      <c r="B731" s="64"/>
      <c r="C731" s="64"/>
      <c r="D731" s="64"/>
      <c r="E731" s="65"/>
      <c r="F731" s="67"/>
      <c r="G731" s="242"/>
      <c r="H731" s="243"/>
      <c r="I731" s="217"/>
      <c r="J731" s="68"/>
      <c r="K731" s="220"/>
    </row>
    <row r="732" spans="1:11" ht="66.75" customHeight="1">
      <c r="A732" s="64"/>
      <c r="B732" s="64"/>
      <c r="C732" s="64"/>
      <c r="D732" s="64"/>
      <c r="E732" s="65"/>
      <c r="F732" s="67"/>
      <c r="G732" s="242"/>
      <c r="H732" s="243"/>
      <c r="I732" s="217"/>
      <c r="J732" s="68"/>
      <c r="K732" s="220"/>
    </row>
    <row r="733" spans="1:11" ht="66.75" customHeight="1">
      <c r="A733" s="64"/>
      <c r="B733" s="64"/>
      <c r="C733" s="64"/>
      <c r="D733" s="64"/>
      <c r="E733" s="65"/>
      <c r="F733" s="67"/>
      <c r="G733" s="242"/>
      <c r="H733" s="243"/>
      <c r="I733" s="217"/>
      <c r="J733" s="68"/>
      <c r="K733" s="220"/>
    </row>
    <row r="734" spans="1:11" ht="66.75" customHeight="1">
      <c r="A734" s="64"/>
      <c r="B734" s="64"/>
      <c r="C734" s="64"/>
      <c r="D734" s="64"/>
      <c r="E734" s="65"/>
      <c r="F734" s="67"/>
      <c r="G734" s="242"/>
      <c r="H734" s="243"/>
      <c r="I734" s="217"/>
      <c r="J734" s="68"/>
      <c r="K734" s="220"/>
    </row>
    <row r="735" spans="1:11" ht="66.75" customHeight="1">
      <c r="A735" s="64"/>
      <c r="B735" s="64"/>
      <c r="C735" s="64"/>
      <c r="D735" s="64"/>
      <c r="E735" s="65"/>
      <c r="F735" s="67"/>
      <c r="G735" s="242"/>
      <c r="H735" s="243"/>
      <c r="I735" s="217"/>
      <c r="J735" s="68"/>
      <c r="K735" s="220"/>
    </row>
    <row r="736" spans="1:11" ht="66.75" customHeight="1">
      <c r="A736" s="64"/>
      <c r="B736" s="64"/>
      <c r="C736" s="64"/>
      <c r="D736" s="64"/>
      <c r="E736" s="65"/>
      <c r="F736" s="67"/>
      <c r="G736" s="242"/>
      <c r="H736" s="243"/>
      <c r="I736" s="217"/>
      <c r="J736" s="68"/>
      <c r="K736" s="220"/>
    </row>
    <row r="737" spans="1:11" ht="66.75" customHeight="1">
      <c r="A737" s="64"/>
      <c r="B737" s="64"/>
      <c r="C737" s="64"/>
      <c r="D737" s="64"/>
      <c r="E737" s="65"/>
      <c r="F737" s="67"/>
      <c r="G737" s="242"/>
      <c r="H737" s="243"/>
      <c r="I737" s="217"/>
      <c r="J737" s="68"/>
      <c r="K737" s="220"/>
    </row>
    <row r="738" spans="1:11" ht="66.75" customHeight="1">
      <c r="A738" s="64"/>
      <c r="B738" s="64"/>
      <c r="C738" s="64"/>
      <c r="D738" s="64"/>
      <c r="E738" s="65"/>
      <c r="F738" s="67"/>
      <c r="G738" s="242"/>
      <c r="H738" s="243"/>
      <c r="I738" s="217"/>
      <c r="J738" s="68"/>
      <c r="K738" s="220"/>
    </row>
    <row r="739" spans="1:11" ht="66.75" customHeight="1">
      <c r="A739" s="64"/>
      <c r="B739" s="64"/>
      <c r="C739" s="64"/>
      <c r="D739" s="64"/>
      <c r="E739" s="65"/>
      <c r="F739" s="67"/>
      <c r="G739" s="242"/>
      <c r="H739" s="243"/>
      <c r="I739" s="217"/>
      <c r="J739" s="68"/>
      <c r="K739" s="220"/>
    </row>
    <row r="740" spans="1:11" ht="66.75" customHeight="1">
      <c r="A740" s="64"/>
      <c r="B740" s="64"/>
      <c r="C740" s="64"/>
      <c r="D740" s="64"/>
      <c r="E740" s="65"/>
      <c r="F740" s="67"/>
      <c r="G740" s="242"/>
      <c r="H740" s="243"/>
      <c r="I740" s="217"/>
      <c r="J740" s="68"/>
      <c r="K740" s="220"/>
    </row>
    <row r="741" spans="1:11" ht="66.75" customHeight="1">
      <c r="A741" s="64"/>
      <c r="B741" s="64"/>
      <c r="C741" s="64"/>
      <c r="D741" s="64"/>
      <c r="E741" s="65"/>
      <c r="F741" s="67"/>
      <c r="G741" s="242"/>
      <c r="H741" s="243"/>
      <c r="I741" s="217"/>
      <c r="J741" s="68"/>
      <c r="K741" s="220"/>
    </row>
    <row r="742" spans="1:11" ht="66.75" customHeight="1">
      <c r="A742" s="64"/>
      <c r="B742" s="64"/>
      <c r="C742" s="64"/>
      <c r="D742" s="64"/>
      <c r="E742" s="65"/>
      <c r="F742" s="67"/>
      <c r="G742" s="242"/>
      <c r="H742" s="243"/>
      <c r="I742" s="217"/>
      <c r="J742" s="68"/>
      <c r="K742" s="220"/>
    </row>
    <row r="743" spans="1:11" ht="66.75" customHeight="1">
      <c r="A743" s="64"/>
      <c r="B743" s="64"/>
      <c r="C743" s="64"/>
      <c r="D743" s="64"/>
      <c r="E743" s="65"/>
      <c r="F743" s="67"/>
      <c r="G743" s="242"/>
      <c r="H743" s="243"/>
      <c r="I743" s="217"/>
      <c r="J743" s="68"/>
      <c r="K743" s="220"/>
    </row>
    <row r="744" spans="1:11" ht="66.75" customHeight="1">
      <c r="A744" s="64"/>
      <c r="B744" s="64"/>
      <c r="C744" s="64"/>
      <c r="D744" s="64"/>
      <c r="E744" s="65"/>
      <c r="F744" s="67"/>
      <c r="G744" s="242"/>
      <c r="H744" s="243"/>
      <c r="I744" s="217"/>
      <c r="J744" s="68"/>
      <c r="K744" s="220"/>
    </row>
    <row r="745" spans="1:11" ht="66.75" customHeight="1">
      <c r="A745" s="64"/>
      <c r="B745" s="64"/>
      <c r="C745" s="64"/>
      <c r="D745" s="64"/>
      <c r="E745" s="65"/>
      <c r="F745" s="67"/>
      <c r="G745" s="242"/>
      <c r="H745" s="243"/>
      <c r="I745" s="217"/>
      <c r="J745" s="68"/>
      <c r="K745" s="220"/>
    </row>
    <row r="746" spans="1:11" ht="66.75" customHeight="1">
      <c r="A746" s="64"/>
      <c r="B746" s="64"/>
      <c r="C746" s="64"/>
      <c r="D746" s="64"/>
      <c r="E746" s="65"/>
      <c r="F746" s="67"/>
      <c r="G746" s="242"/>
      <c r="H746" s="243"/>
      <c r="I746" s="217"/>
      <c r="J746" s="68"/>
      <c r="K746" s="220"/>
    </row>
    <row r="747" spans="1:11" ht="66.75" customHeight="1">
      <c r="A747" s="64"/>
      <c r="B747" s="64"/>
      <c r="C747" s="64"/>
      <c r="D747" s="64"/>
      <c r="E747" s="65"/>
      <c r="F747" s="67"/>
      <c r="G747" s="242"/>
      <c r="H747" s="243"/>
      <c r="I747" s="217"/>
      <c r="J747" s="68"/>
      <c r="K747" s="220"/>
    </row>
    <row r="748" spans="1:11" ht="66.75" customHeight="1">
      <c r="A748" s="64"/>
      <c r="B748" s="64"/>
      <c r="C748" s="64"/>
      <c r="D748" s="64"/>
      <c r="E748" s="65"/>
      <c r="F748" s="67"/>
      <c r="G748" s="242"/>
      <c r="H748" s="243"/>
      <c r="I748" s="217"/>
      <c r="J748" s="68"/>
      <c r="K748" s="220"/>
    </row>
    <row r="749" spans="1:11" ht="66.75" customHeight="1">
      <c r="A749" s="64"/>
      <c r="B749" s="64"/>
      <c r="C749" s="64"/>
      <c r="D749" s="64"/>
      <c r="E749" s="65"/>
      <c r="F749" s="67"/>
      <c r="G749" s="242"/>
      <c r="H749" s="243"/>
      <c r="I749" s="217"/>
      <c r="J749" s="68"/>
      <c r="K749" s="220"/>
    </row>
    <row r="750" spans="1:11" ht="66.75" customHeight="1">
      <c r="A750" s="64"/>
      <c r="B750" s="64"/>
      <c r="C750" s="64"/>
      <c r="D750" s="64"/>
      <c r="E750" s="65"/>
      <c r="F750" s="67"/>
      <c r="G750" s="242"/>
      <c r="H750" s="243"/>
      <c r="I750" s="217"/>
      <c r="J750" s="68"/>
      <c r="K750" s="220"/>
    </row>
    <row r="751" spans="1:11" ht="66.75" customHeight="1">
      <c r="A751" s="64"/>
      <c r="B751" s="64"/>
      <c r="C751" s="64"/>
      <c r="D751" s="64"/>
      <c r="E751" s="65"/>
      <c r="F751" s="67"/>
      <c r="G751" s="242"/>
      <c r="H751" s="243"/>
      <c r="I751" s="217"/>
      <c r="J751" s="68"/>
      <c r="K751" s="220"/>
    </row>
    <row r="752" spans="1:11" ht="66.75" customHeight="1">
      <c r="A752" s="64"/>
      <c r="B752" s="64"/>
      <c r="C752" s="64"/>
      <c r="D752" s="64"/>
      <c r="E752" s="65"/>
      <c r="F752" s="67"/>
      <c r="G752" s="242"/>
      <c r="H752" s="243"/>
      <c r="I752" s="217"/>
      <c r="J752" s="68"/>
      <c r="K752" s="220"/>
    </row>
    <row r="753" spans="1:11" ht="66.75" customHeight="1">
      <c r="A753" s="64"/>
      <c r="B753" s="64"/>
      <c r="C753" s="64"/>
      <c r="D753" s="64"/>
      <c r="E753" s="65"/>
      <c r="F753" s="67"/>
      <c r="G753" s="242"/>
      <c r="H753" s="243"/>
      <c r="I753" s="217"/>
      <c r="J753" s="68"/>
      <c r="K753" s="220"/>
    </row>
    <row r="754" spans="1:11" ht="66.75" customHeight="1">
      <c r="A754" s="64"/>
      <c r="B754" s="64"/>
      <c r="C754" s="64"/>
      <c r="D754" s="64"/>
      <c r="E754" s="65"/>
      <c r="F754" s="67"/>
      <c r="G754" s="242"/>
      <c r="H754" s="243"/>
      <c r="I754" s="217"/>
      <c r="J754" s="68"/>
      <c r="K754" s="220"/>
    </row>
    <row r="755" spans="1:11" ht="66.75" customHeight="1">
      <c r="A755" s="64"/>
      <c r="B755" s="64"/>
      <c r="C755" s="64"/>
      <c r="D755" s="64"/>
      <c r="E755" s="65"/>
      <c r="F755" s="67"/>
      <c r="G755" s="242"/>
      <c r="H755" s="243"/>
      <c r="I755" s="217"/>
      <c r="J755" s="68"/>
      <c r="K755" s="220"/>
    </row>
    <row r="756" spans="1:11" ht="66.75" customHeight="1">
      <c r="A756" s="64"/>
      <c r="B756" s="64"/>
      <c r="C756" s="64"/>
      <c r="D756" s="64"/>
      <c r="E756" s="65"/>
      <c r="F756" s="67"/>
      <c r="G756" s="242"/>
      <c r="H756" s="243"/>
      <c r="I756" s="217"/>
      <c r="J756" s="68"/>
      <c r="K756" s="220"/>
    </row>
    <row r="757" spans="1:11" ht="66.75" customHeight="1">
      <c r="A757" s="64"/>
      <c r="B757" s="64"/>
      <c r="C757" s="64"/>
      <c r="D757" s="64"/>
      <c r="E757" s="65"/>
      <c r="F757" s="67"/>
      <c r="G757" s="242"/>
      <c r="H757" s="243"/>
      <c r="I757" s="217"/>
      <c r="J757" s="68"/>
      <c r="K757" s="220"/>
    </row>
    <row r="758" spans="1:11" ht="66.75" customHeight="1">
      <c r="A758" s="64"/>
      <c r="B758" s="64"/>
      <c r="C758" s="64"/>
      <c r="D758" s="64"/>
      <c r="E758" s="65"/>
      <c r="F758" s="67"/>
      <c r="G758" s="242"/>
      <c r="H758" s="243"/>
      <c r="I758" s="217"/>
      <c r="J758" s="68"/>
      <c r="K758" s="220"/>
    </row>
    <row r="759" spans="1:11" ht="66.75" customHeight="1">
      <c r="A759" s="64"/>
      <c r="B759" s="64"/>
      <c r="C759" s="64"/>
      <c r="D759" s="64"/>
      <c r="E759" s="65"/>
      <c r="F759" s="67"/>
      <c r="G759" s="242"/>
      <c r="H759" s="243"/>
      <c r="I759" s="217"/>
      <c r="J759" s="68"/>
      <c r="K759" s="220"/>
    </row>
    <row r="760" spans="1:11" ht="66.75" customHeight="1">
      <c r="A760" s="64"/>
      <c r="B760" s="64"/>
      <c r="C760" s="64"/>
      <c r="D760" s="64"/>
      <c r="E760" s="65"/>
      <c r="F760" s="67"/>
      <c r="G760" s="242"/>
      <c r="H760" s="243"/>
      <c r="I760" s="217"/>
      <c r="J760" s="68"/>
      <c r="K760" s="220"/>
    </row>
    <row r="761" spans="1:11" ht="66.75" customHeight="1">
      <c r="A761" s="64"/>
      <c r="B761" s="64"/>
      <c r="C761" s="64"/>
      <c r="D761" s="64"/>
      <c r="E761" s="65"/>
      <c r="F761" s="67"/>
      <c r="G761" s="242"/>
      <c r="H761" s="243"/>
      <c r="I761" s="217"/>
      <c r="J761" s="68"/>
      <c r="K761" s="220"/>
    </row>
    <row r="762" spans="1:11" ht="66.75" customHeight="1">
      <c r="A762" s="64"/>
      <c r="B762" s="64"/>
      <c r="C762" s="64"/>
      <c r="D762" s="64"/>
      <c r="E762" s="65"/>
      <c r="F762" s="67"/>
      <c r="G762" s="242"/>
      <c r="H762" s="243"/>
      <c r="I762" s="217"/>
      <c r="J762" s="68"/>
      <c r="K762" s="220"/>
    </row>
    <row r="763" spans="1:11" ht="66.75" customHeight="1">
      <c r="A763" s="64"/>
      <c r="B763" s="64"/>
      <c r="C763" s="64"/>
      <c r="D763" s="64"/>
      <c r="E763" s="65"/>
      <c r="F763" s="67"/>
      <c r="G763" s="242"/>
      <c r="H763" s="243"/>
      <c r="I763" s="217"/>
      <c r="J763" s="68"/>
      <c r="K763" s="220"/>
    </row>
    <row r="764" spans="1:11" ht="66.75" customHeight="1">
      <c r="A764" s="64"/>
      <c r="B764" s="64"/>
      <c r="C764" s="64"/>
      <c r="D764" s="64"/>
      <c r="E764" s="65"/>
      <c r="F764" s="67"/>
      <c r="G764" s="242"/>
      <c r="H764" s="243"/>
      <c r="I764" s="217"/>
      <c r="J764" s="68"/>
      <c r="K764" s="220"/>
    </row>
    <row r="765" spans="1:11" ht="66.75" customHeight="1">
      <c r="A765" s="64"/>
      <c r="B765" s="64"/>
      <c r="C765" s="64"/>
      <c r="D765" s="64"/>
      <c r="E765" s="65"/>
      <c r="F765" s="67"/>
      <c r="G765" s="242"/>
      <c r="H765" s="243"/>
      <c r="I765" s="217"/>
      <c r="J765" s="68"/>
      <c r="K765" s="220"/>
    </row>
    <row r="766" spans="1:11" ht="66.75" customHeight="1">
      <c r="A766" s="64"/>
      <c r="B766" s="64"/>
      <c r="C766" s="64"/>
      <c r="D766" s="64"/>
      <c r="E766" s="65"/>
      <c r="F766" s="67"/>
      <c r="G766" s="242"/>
      <c r="H766" s="243"/>
      <c r="I766" s="217"/>
      <c r="J766" s="68"/>
      <c r="K766" s="220"/>
    </row>
    <row r="767" spans="1:11" ht="66.75" customHeight="1">
      <c r="A767" s="64"/>
      <c r="B767" s="64"/>
      <c r="C767" s="64"/>
      <c r="D767" s="64"/>
      <c r="E767" s="65"/>
      <c r="F767" s="67"/>
      <c r="G767" s="242"/>
      <c r="H767" s="243"/>
      <c r="I767" s="217"/>
      <c r="J767" s="68"/>
      <c r="K767" s="220"/>
    </row>
    <row r="768" spans="1:11" ht="66.75" customHeight="1">
      <c r="A768" s="64"/>
      <c r="B768" s="64"/>
      <c r="C768" s="64"/>
      <c r="D768" s="64"/>
      <c r="E768" s="65"/>
      <c r="F768" s="67"/>
      <c r="G768" s="242"/>
      <c r="H768" s="243"/>
      <c r="I768" s="217"/>
      <c r="J768" s="68"/>
      <c r="K768" s="220"/>
    </row>
    <row r="769" spans="1:11" ht="66.75" customHeight="1">
      <c r="A769" s="64"/>
      <c r="B769" s="64"/>
      <c r="C769" s="64"/>
      <c r="D769" s="64"/>
      <c r="E769" s="65"/>
      <c r="F769" s="67"/>
      <c r="G769" s="242"/>
      <c r="H769" s="243"/>
      <c r="I769" s="217"/>
      <c r="J769" s="68"/>
      <c r="K769" s="220"/>
    </row>
    <row r="770" spans="1:11" ht="66.75" customHeight="1">
      <c r="A770" s="64"/>
      <c r="B770" s="64"/>
      <c r="C770" s="64"/>
      <c r="D770" s="64"/>
      <c r="E770" s="65"/>
      <c r="F770" s="67"/>
      <c r="G770" s="242"/>
      <c r="H770" s="243"/>
      <c r="I770" s="217"/>
      <c r="J770" s="68"/>
      <c r="K770" s="220"/>
    </row>
    <row r="771" spans="1:11" ht="66.75" customHeight="1">
      <c r="A771" s="64"/>
      <c r="B771" s="64"/>
      <c r="C771" s="64"/>
      <c r="D771" s="64"/>
      <c r="E771" s="65"/>
      <c r="F771" s="67"/>
      <c r="G771" s="242"/>
      <c r="H771" s="243"/>
      <c r="I771" s="217"/>
      <c r="J771" s="68"/>
      <c r="K771" s="220"/>
    </row>
    <row r="772" spans="1:11" ht="66.75" customHeight="1">
      <c r="A772" s="64"/>
      <c r="B772" s="64"/>
      <c r="C772" s="64"/>
      <c r="D772" s="64"/>
      <c r="E772" s="65"/>
      <c r="F772" s="67"/>
      <c r="G772" s="242"/>
      <c r="H772" s="243"/>
      <c r="I772" s="217"/>
      <c r="J772" s="68"/>
      <c r="K772" s="220"/>
    </row>
    <row r="773" spans="1:11" ht="66.75" customHeight="1">
      <c r="A773" s="64"/>
      <c r="B773" s="64"/>
      <c r="C773" s="64"/>
      <c r="D773" s="64"/>
      <c r="E773" s="65"/>
      <c r="F773" s="67"/>
      <c r="G773" s="242"/>
      <c r="H773" s="243"/>
      <c r="I773" s="217"/>
      <c r="J773" s="68"/>
      <c r="K773" s="220"/>
    </row>
    <row r="774" spans="1:11" ht="66.75" customHeight="1">
      <c r="A774" s="64"/>
      <c r="B774" s="64"/>
      <c r="C774" s="64"/>
      <c r="D774" s="64"/>
      <c r="E774" s="65"/>
      <c r="F774" s="67"/>
      <c r="G774" s="242"/>
      <c r="H774" s="243"/>
      <c r="I774" s="217"/>
      <c r="J774" s="68"/>
      <c r="K774" s="220"/>
    </row>
    <row r="775" spans="1:11" ht="66.75" customHeight="1">
      <c r="A775" s="64"/>
      <c r="B775" s="64"/>
      <c r="C775" s="64"/>
      <c r="D775" s="64"/>
      <c r="E775" s="65"/>
      <c r="F775" s="67"/>
      <c r="G775" s="242"/>
      <c r="H775" s="243"/>
      <c r="I775" s="217"/>
      <c r="J775" s="68"/>
      <c r="K775" s="220"/>
    </row>
    <row r="776" spans="1:11" ht="66.75" customHeight="1">
      <c r="A776" s="64"/>
      <c r="B776" s="64"/>
      <c r="C776" s="64"/>
      <c r="D776" s="64"/>
      <c r="E776" s="65"/>
      <c r="F776" s="67"/>
      <c r="G776" s="242"/>
      <c r="H776" s="243"/>
      <c r="I776" s="217"/>
      <c r="J776" s="68"/>
      <c r="K776" s="220"/>
    </row>
    <row r="777" spans="1:11" ht="66.75" customHeight="1">
      <c r="A777" s="64"/>
      <c r="B777" s="64"/>
      <c r="C777" s="64"/>
      <c r="D777" s="64"/>
      <c r="E777" s="65"/>
      <c r="F777" s="67"/>
      <c r="G777" s="242"/>
      <c r="H777" s="243"/>
      <c r="I777" s="217"/>
      <c r="J777" s="68"/>
      <c r="K777" s="220"/>
    </row>
    <row r="778" spans="1:11" ht="66.75" customHeight="1">
      <c r="A778" s="64"/>
      <c r="B778" s="64"/>
      <c r="C778" s="64"/>
      <c r="D778" s="64"/>
      <c r="E778" s="65"/>
      <c r="F778" s="67"/>
      <c r="G778" s="242"/>
      <c r="H778" s="243"/>
      <c r="I778" s="217"/>
      <c r="J778" s="68"/>
      <c r="K778" s="220"/>
    </row>
    <row r="779" spans="1:11" ht="66.75" customHeight="1">
      <c r="A779" s="64"/>
      <c r="B779" s="64"/>
      <c r="C779" s="64"/>
      <c r="D779" s="64"/>
      <c r="E779" s="65"/>
      <c r="F779" s="67"/>
      <c r="G779" s="242"/>
      <c r="H779" s="243"/>
      <c r="I779" s="217"/>
      <c r="J779" s="68"/>
      <c r="K779" s="220"/>
    </row>
    <row r="780" spans="1:11" ht="66.75" customHeight="1">
      <c r="A780" s="64"/>
      <c r="B780" s="64"/>
      <c r="C780" s="64"/>
      <c r="D780" s="64"/>
      <c r="E780" s="65"/>
      <c r="F780" s="67"/>
      <c r="G780" s="242"/>
      <c r="H780" s="243"/>
      <c r="I780" s="217"/>
      <c r="J780" s="68"/>
      <c r="K780" s="220"/>
    </row>
    <row r="781" spans="1:11" ht="66.75" customHeight="1">
      <c r="A781" s="64"/>
      <c r="B781" s="64"/>
      <c r="C781" s="64"/>
      <c r="D781" s="64"/>
      <c r="E781" s="65"/>
      <c r="F781" s="67"/>
      <c r="G781" s="242"/>
      <c r="H781" s="243"/>
      <c r="I781" s="217"/>
      <c r="J781" s="68"/>
      <c r="K781" s="220"/>
    </row>
    <row r="782" spans="1:11" ht="66.75" customHeight="1">
      <c r="A782" s="64"/>
      <c r="B782" s="64"/>
      <c r="C782" s="64"/>
      <c r="D782" s="64"/>
      <c r="E782" s="65"/>
      <c r="F782" s="67"/>
      <c r="G782" s="242"/>
      <c r="H782" s="243"/>
      <c r="I782" s="217"/>
      <c r="J782" s="68"/>
      <c r="K782" s="220"/>
    </row>
    <row r="783" spans="1:11" ht="66.75" customHeight="1">
      <c r="A783" s="64"/>
      <c r="B783" s="64"/>
      <c r="C783" s="64"/>
      <c r="D783" s="64"/>
      <c r="E783" s="65"/>
      <c r="F783" s="67"/>
      <c r="G783" s="242"/>
      <c r="H783" s="243"/>
      <c r="I783" s="217"/>
      <c r="J783" s="68"/>
      <c r="K783" s="220"/>
    </row>
    <row r="784" spans="1:11" ht="66.75" customHeight="1">
      <c r="A784" s="64"/>
      <c r="B784" s="64"/>
      <c r="C784" s="64"/>
      <c r="D784" s="64"/>
      <c r="E784" s="65"/>
      <c r="F784" s="67"/>
      <c r="G784" s="242"/>
      <c r="H784" s="243"/>
      <c r="I784" s="217"/>
      <c r="J784" s="68"/>
      <c r="K784" s="220"/>
    </row>
    <row r="785" spans="1:11" ht="66.75" customHeight="1">
      <c r="A785" s="64"/>
      <c r="B785" s="64"/>
      <c r="C785" s="64"/>
      <c r="D785" s="64"/>
      <c r="E785" s="65"/>
      <c r="F785" s="67"/>
      <c r="G785" s="242"/>
      <c r="H785" s="243"/>
      <c r="I785" s="217"/>
      <c r="J785" s="68"/>
      <c r="K785" s="220"/>
    </row>
    <row r="786" spans="1:11" ht="66.75" customHeight="1">
      <c r="A786" s="64"/>
      <c r="B786" s="64"/>
      <c r="C786" s="64"/>
      <c r="D786" s="64"/>
      <c r="E786" s="65"/>
      <c r="F786" s="67"/>
      <c r="G786" s="242"/>
      <c r="H786" s="243"/>
      <c r="I786" s="217"/>
      <c r="J786" s="68"/>
      <c r="K786" s="220"/>
    </row>
    <row r="787" spans="1:11" ht="66.75" customHeight="1">
      <c r="A787" s="64"/>
      <c r="B787" s="64"/>
      <c r="C787" s="64"/>
      <c r="D787" s="64"/>
      <c r="E787" s="65"/>
      <c r="F787" s="67"/>
      <c r="G787" s="242"/>
      <c r="H787" s="243"/>
      <c r="I787" s="217"/>
      <c r="J787" s="68"/>
      <c r="K787" s="220"/>
    </row>
    <row r="788" spans="1:11" ht="66.75" customHeight="1">
      <c r="A788" s="64"/>
      <c r="B788" s="64"/>
      <c r="C788" s="64"/>
      <c r="D788" s="64"/>
      <c r="E788" s="65"/>
      <c r="F788" s="67"/>
      <c r="G788" s="242"/>
      <c r="H788" s="243"/>
      <c r="I788" s="217"/>
      <c r="J788" s="68"/>
      <c r="K788" s="220"/>
    </row>
    <row r="789" spans="1:11" ht="66.75" customHeight="1">
      <c r="A789" s="64"/>
      <c r="B789" s="64"/>
      <c r="C789" s="64"/>
      <c r="D789" s="64"/>
      <c r="E789" s="65"/>
      <c r="F789" s="67"/>
      <c r="G789" s="242"/>
      <c r="H789" s="243"/>
      <c r="I789" s="217"/>
      <c r="J789" s="68"/>
      <c r="K789" s="220"/>
    </row>
    <row r="790" spans="1:11" ht="66.75" customHeight="1">
      <c r="A790" s="64"/>
      <c r="B790" s="64"/>
      <c r="C790" s="64"/>
      <c r="D790" s="64"/>
      <c r="E790" s="65"/>
      <c r="F790" s="67"/>
      <c r="G790" s="242"/>
      <c r="H790" s="243"/>
      <c r="I790" s="217"/>
      <c r="J790" s="68"/>
      <c r="K790" s="220"/>
    </row>
    <row r="791" spans="1:11" ht="66.75" customHeight="1">
      <c r="A791" s="64"/>
      <c r="B791" s="64"/>
      <c r="C791" s="64"/>
      <c r="D791" s="64"/>
      <c r="E791" s="65"/>
      <c r="F791" s="67"/>
      <c r="G791" s="242"/>
      <c r="H791" s="243"/>
      <c r="I791" s="217"/>
      <c r="J791" s="68"/>
      <c r="K791" s="220"/>
    </row>
    <row r="792" spans="1:11" ht="66.75" customHeight="1">
      <c r="A792" s="64"/>
      <c r="B792" s="64"/>
      <c r="C792" s="64"/>
      <c r="D792" s="64"/>
      <c r="E792" s="65"/>
      <c r="F792" s="67"/>
      <c r="G792" s="242"/>
      <c r="H792" s="243"/>
      <c r="I792" s="217"/>
      <c r="J792" s="68"/>
      <c r="K792" s="220"/>
    </row>
    <row r="793" spans="1:11" ht="66.75" customHeight="1">
      <c r="A793" s="64"/>
      <c r="B793" s="64"/>
      <c r="C793" s="64"/>
      <c r="D793" s="64"/>
      <c r="E793" s="65"/>
      <c r="F793" s="67"/>
      <c r="G793" s="242"/>
      <c r="H793" s="243"/>
      <c r="I793" s="217"/>
      <c r="J793" s="68"/>
      <c r="K793" s="220"/>
    </row>
    <row r="794" spans="1:11" ht="66.75" customHeight="1">
      <c r="A794" s="64"/>
      <c r="B794" s="64"/>
      <c r="C794" s="64"/>
      <c r="D794" s="64"/>
      <c r="E794" s="65"/>
      <c r="F794" s="67"/>
      <c r="G794" s="242"/>
      <c r="H794" s="243"/>
      <c r="I794" s="217"/>
      <c r="J794" s="68"/>
      <c r="K794" s="220"/>
    </row>
    <row r="795" spans="1:11" ht="66.75" customHeight="1">
      <c r="A795" s="64"/>
      <c r="B795" s="64"/>
      <c r="C795" s="64"/>
      <c r="D795" s="64"/>
      <c r="E795" s="65"/>
      <c r="F795" s="67"/>
      <c r="G795" s="242"/>
      <c r="H795" s="243"/>
      <c r="I795" s="217"/>
      <c r="J795" s="68"/>
      <c r="K795" s="220"/>
    </row>
    <row r="796" spans="1:11" ht="66.75" customHeight="1">
      <c r="A796" s="64"/>
      <c r="B796" s="64"/>
      <c r="C796" s="64"/>
      <c r="D796" s="64"/>
      <c r="E796" s="65"/>
      <c r="F796" s="67"/>
      <c r="G796" s="242"/>
      <c r="H796" s="243"/>
      <c r="I796" s="217"/>
      <c r="J796" s="68"/>
      <c r="K796" s="220"/>
    </row>
    <row r="797" spans="1:11" ht="66.75" customHeight="1">
      <c r="A797" s="64"/>
      <c r="B797" s="64"/>
      <c r="C797" s="64"/>
      <c r="D797" s="64"/>
      <c r="E797" s="65"/>
      <c r="F797" s="67"/>
      <c r="G797" s="242"/>
      <c r="H797" s="243"/>
      <c r="I797" s="217"/>
      <c r="J797" s="68"/>
      <c r="K797" s="220"/>
    </row>
    <row r="798" spans="1:11" ht="66.75" customHeight="1">
      <c r="A798" s="64"/>
      <c r="B798" s="64"/>
      <c r="C798" s="64"/>
      <c r="D798" s="64"/>
      <c r="E798" s="65"/>
      <c r="F798" s="67"/>
      <c r="G798" s="242"/>
      <c r="H798" s="243"/>
      <c r="I798" s="217"/>
      <c r="J798" s="68"/>
      <c r="K798" s="220"/>
    </row>
    <row r="799" spans="1:11" ht="66.75" customHeight="1">
      <c r="A799" s="64"/>
      <c r="B799" s="64"/>
      <c r="C799" s="64"/>
      <c r="D799" s="64"/>
      <c r="E799" s="65"/>
      <c r="F799" s="67"/>
      <c r="G799" s="242"/>
      <c r="H799" s="243"/>
      <c r="I799" s="217"/>
      <c r="J799" s="68"/>
      <c r="K799" s="220"/>
    </row>
    <row r="800" spans="1:11" ht="66.75" customHeight="1">
      <c r="A800" s="64"/>
      <c r="B800" s="64"/>
      <c r="C800" s="64"/>
      <c r="D800" s="64"/>
      <c r="E800" s="65"/>
      <c r="F800" s="67"/>
      <c r="G800" s="242"/>
      <c r="H800" s="243"/>
      <c r="I800" s="217"/>
      <c r="J800" s="68"/>
      <c r="K800" s="220"/>
    </row>
    <row r="801" spans="1:11" ht="66.75" customHeight="1">
      <c r="A801" s="64"/>
      <c r="B801" s="64"/>
      <c r="C801" s="64"/>
      <c r="D801" s="64"/>
      <c r="E801" s="65"/>
      <c r="F801" s="67"/>
      <c r="G801" s="242"/>
      <c r="H801" s="243"/>
      <c r="I801" s="217"/>
      <c r="J801" s="68"/>
      <c r="K801" s="220"/>
    </row>
    <row r="802" spans="1:11" ht="66.75" customHeight="1">
      <c r="A802" s="64"/>
      <c r="B802" s="64"/>
      <c r="C802" s="64"/>
      <c r="D802" s="64"/>
      <c r="E802" s="65"/>
      <c r="F802" s="67"/>
      <c r="G802" s="242"/>
      <c r="H802" s="243"/>
      <c r="I802" s="217"/>
      <c r="J802" s="68"/>
      <c r="K802" s="220"/>
    </row>
    <row r="803" spans="1:11" ht="66.75" customHeight="1">
      <c r="A803" s="64"/>
      <c r="B803" s="64"/>
      <c r="C803" s="64"/>
      <c r="D803" s="64"/>
      <c r="E803" s="65"/>
      <c r="F803" s="67"/>
      <c r="G803" s="242"/>
      <c r="H803" s="243"/>
      <c r="I803" s="217"/>
      <c r="J803" s="68"/>
      <c r="K803" s="220"/>
    </row>
    <row r="804" spans="1:11" ht="66.75" customHeight="1">
      <c r="A804" s="64"/>
      <c r="B804" s="64"/>
      <c r="C804" s="64"/>
      <c r="D804" s="64"/>
      <c r="E804" s="65"/>
      <c r="F804" s="67"/>
      <c r="G804" s="242"/>
      <c r="H804" s="243"/>
      <c r="I804" s="217"/>
      <c r="J804" s="68"/>
      <c r="K804" s="220"/>
    </row>
    <row r="805" spans="1:11" ht="66.75" customHeight="1">
      <c r="A805" s="64"/>
      <c r="B805" s="64"/>
      <c r="C805" s="64"/>
      <c r="D805" s="64"/>
      <c r="E805" s="65"/>
      <c r="F805" s="67"/>
      <c r="G805" s="242"/>
      <c r="H805" s="243"/>
      <c r="I805" s="217"/>
      <c r="J805" s="68"/>
      <c r="K805" s="220"/>
    </row>
    <row r="806" spans="1:11" ht="66.75" customHeight="1">
      <c r="A806" s="64"/>
      <c r="B806" s="64"/>
      <c r="C806" s="64"/>
      <c r="D806" s="64"/>
      <c r="E806" s="65"/>
      <c r="F806" s="67"/>
      <c r="G806" s="242"/>
      <c r="H806" s="243"/>
      <c r="I806" s="217"/>
      <c r="J806" s="68"/>
      <c r="K806" s="220"/>
    </row>
    <row r="807" spans="1:11" ht="66.75" customHeight="1">
      <c r="A807" s="64"/>
      <c r="B807" s="64"/>
      <c r="C807" s="64"/>
      <c r="D807" s="64"/>
      <c r="E807" s="65"/>
      <c r="F807" s="67"/>
      <c r="G807" s="242"/>
      <c r="H807" s="243"/>
      <c r="I807" s="217"/>
      <c r="J807" s="68"/>
      <c r="K807" s="220"/>
    </row>
    <row r="808" spans="1:11" ht="66.75" customHeight="1">
      <c r="A808" s="64"/>
      <c r="B808" s="64"/>
      <c r="C808" s="64"/>
      <c r="D808" s="64"/>
      <c r="E808" s="65"/>
      <c r="F808" s="67"/>
      <c r="G808" s="242"/>
      <c r="H808" s="243"/>
      <c r="I808" s="217"/>
      <c r="J808" s="68"/>
      <c r="K808" s="220"/>
    </row>
    <row r="809" spans="1:11" ht="66.75" customHeight="1">
      <c r="A809" s="64"/>
      <c r="B809" s="64"/>
      <c r="C809" s="64"/>
      <c r="D809" s="64"/>
      <c r="E809" s="65"/>
      <c r="F809" s="67"/>
      <c r="G809" s="242"/>
      <c r="H809" s="243"/>
      <c r="I809" s="217"/>
      <c r="J809" s="68"/>
      <c r="K809" s="220"/>
    </row>
    <row r="810" spans="1:11" ht="66.75" customHeight="1">
      <c r="A810" s="64"/>
      <c r="B810" s="64"/>
      <c r="C810" s="64"/>
      <c r="D810" s="64"/>
      <c r="E810" s="65"/>
      <c r="F810" s="67"/>
      <c r="G810" s="242"/>
      <c r="H810" s="243"/>
      <c r="I810" s="217"/>
      <c r="J810" s="68"/>
      <c r="K810" s="220"/>
    </row>
    <row r="811" spans="1:11" ht="66.75" customHeight="1">
      <c r="A811" s="64"/>
      <c r="B811" s="64"/>
      <c r="C811" s="64"/>
      <c r="D811" s="64"/>
      <c r="E811" s="65"/>
      <c r="F811" s="67"/>
      <c r="G811" s="242"/>
      <c r="H811" s="243"/>
      <c r="I811" s="217"/>
      <c r="J811" s="68"/>
      <c r="K811" s="220"/>
    </row>
    <row r="812" spans="1:11" ht="66.75" customHeight="1">
      <c r="A812" s="64"/>
      <c r="B812" s="64"/>
      <c r="C812" s="64"/>
      <c r="D812" s="64"/>
      <c r="E812" s="65"/>
      <c r="F812" s="67"/>
      <c r="G812" s="242"/>
      <c r="H812" s="243"/>
      <c r="I812" s="217"/>
      <c r="J812" s="68"/>
      <c r="K812" s="220"/>
    </row>
    <row r="813" spans="1:11" ht="66.75" customHeight="1">
      <c r="A813" s="64"/>
      <c r="B813" s="64"/>
      <c r="C813" s="64"/>
      <c r="D813" s="64"/>
      <c r="E813" s="65"/>
      <c r="F813" s="67"/>
      <c r="G813" s="242"/>
      <c r="H813" s="243"/>
      <c r="I813" s="217"/>
      <c r="J813" s="68"/>
      <c r="K813" s="220"/>
    </row>
    <row r="814" spans="1:11" ht="66.75" customHeight="1">
      <c r="A814" s="64"/>
      <c r="B814" s="64"/>
      <c r="C814" s="64"/>
      <c r="D814" s="64"/>
      <c r="E814" s="65"/>
      <c r="F814" s="67"/>
      <c r="G814" s="242"/>
      <c r="H814" s="243"/>
      <c r="I814" s="217"/>
      <c r="J814" s="68"/>
      <c r="K814" s="220"/>
    </row>
    <row r="815" spans="1:11" ht="66.75" customHeight="1">
      <c r="A815" s="64"/>
      <c r="B815" s="64"/>
      <c r="C815" s="64"/>
      <c r="D815" s="64"/>
      <c r="E815" s="65"/>
      <c r="F815" s="67"/>
      <c r="G815" s="242"/>
      <c r="H815" s="243"/>
      <c r="I815" s="217"/>
      <c r="J815" s="68"/>
      <c r="K815" s="220"/>
    </row>
    <row r="816" spans="1:11" ht="66.75" customHeight="1">
      <c r="A816" s="64"/>
      <c r="B816" s="64"/>
      <c r="C816" s="64"/>
      <c r="D816" s="64"/>
      <c r="E816" s="65"/>
      <c r="F816" s="67"/>
      <c r="G816" s="242"/>
      <c r="H816" s="243"/>
      <c r="I816" s="217"/>
      <c r="J816" s="68"/>
      <c r="K816" s="220"/>
    </row>
    <row r="817" spans="1:11" ht="66.75" customHeight="1">
      <c r="A817" s="64"/>
      <c r="B817" s="64"/>
      <c r="C817" s="64"/>
      <c r="D817" s="64"/>
      <c r="E817" s="65"/>
      <c r="F817" s="67"/>
      <c r="G817" s="242"/>
      <c r="H817" s="243"/>
      <c r="I817" s="217"/>
      <c r="J817" s="68"/>
      <c r="K817" s="220"/>
    </row>
    <row r="818" spans="1:11" ht="66.75" customHeight="1">
      <c r="A818" s="64"/>
      <c r="B818" s="64"/>
      <c r="C818" s="64"/>
      <c r="D818" s="64"/>
      <c r="E818" s="65"/>
      <c r="F818" s="67"/>
      <c r="G818" s="242"/>
      <c r="H818" s="243"/>
      <c r="I818" s="217"/>
      <c r="J818" s="68"/>
      <c r="K818" s="220"/>
    </row>
    <row r="819" spans="1:11" ht="66.75" customHeight="1">
      <c r="A819" s="64"/>
      <c r="B819" s="64"/>
      <c r="C819" s="64"/>
      <c r="D819" s="64"/>
      <c r="E819" s="65"/>
      <c r="F819" s="67"/>
      <c r="G819" s="242"/>
      <c r="H819" s="243"/>
      <c r="I819" s="217"/>
      <c r="J819" s="68"/>
      <c r="K819" s="220"/>
    </row>
    <row r="820" spans="1:11" ht="66.75" customHeight="1">
      <c r="A820" s="64"/>
      <c r="B820" s="64"/>
      <c r="C820" s="64"/>
      <c r="D820" s="64"/>
      <c r="E820" s="65"/>
      <c r="F820" s="67"/>
      <c r="G820" s="242"/>
      <c r="H820" s="243"/>
      <c r="I820" s="217"/>
      <c r="J820" s="68"/>
      <c r="K820" s="220"/>
    </row>
    <row r="821" spans="1:11" ht="66.75" customHeight="1">
      <c r="A821" s="64"/>
      <c r="B821" s="64"/>
      <c r="C821" s="64"/>
      <c r="D821" s="64"/>
      <c r="E821" s="65"/>
      <c r="F821" s="67"/>
      <c r="G821" s="242"/>
      <c r="H821" s="243"/>
      <c r="I821" s="217"/>
      <c r="J821" s="68"/>
      <c r="K821" s="220"/>
    </row>
    <row r="822" spans="1:11" ht="66.75" customHeight="1">
      <c r="A822" s="64"/>
      <c r="B822" s="64"/>
      <c r="C822" s="64"/>
      <c r="D822" s="64"/>
      <c r="E822" s="65"/>
      <c r="F822" s="67"/>
      <c r="G822" s="242"/>
      <c r="H822" s="243"/>
      <c r="I822" s="217"/>
      <c r="J822" s="68"/>
      <c r="K822" s="220"/>
    </row>
    <row r="823" spans="1:11" ht="66.75" customHeight="1">
      <c r="A823" s="64"/>
      <c r="B823" s="64"/>
      <c r="C823" s="64"/>
      <c r="D823" s="64"/>
      <c r="E823" s="65"/>
      <c r="F823" s="67"/>
      <c r="G823" s="242"/>
      <c r="H823" s="243"/>
      <c r="I823" s="217"/>
      <c r="J823" s="68"/>
      <c r="K823" s="220"/>
    </row>
    <row r="824" spans="1:11" ht="66.75" customHeight="1">
      <c r="A824" s="64"/>
      <c r="B824" s="64"/>
      <c r="C824" s="64"/>
      <c r="D824" s="64"/>
      <c r="E824" s="65"/>
      <c r="F824" s="67"/>
      <c r="G824" s="242"/>
      <c r="H824" s="243"/>
      <c r="I824" s="217"/>
      <c r="J824" s="68"/>
      <c r="K824" s="220"/>
    </row>
    <row r="825" spans="1:11" ht="66.75" customHeight="1">
      <c r="A825" s="64"/>
      <c r="B825" s="64"/>
      <c r="C825" s="64"/>
      <c r="D825" s="64"/>
      <c r="E825" s="65"/>
      <c r="F825" s="67"/>
      <c r="G825" s="242"/>
      <c r="H825" s="243"/>
      <c r="I825" s="217"/>
      <c r="J825" s="68"/>
      <c r="K825" s="220"/>
    </row>
    <row r="826" spans="1:11" ht="66.75" customHeight="1">
      <c r="A826" s="64"/>
      <c r="B826" s="64"/>
      <c r="C826" s="64"/>
      <c r="D826" s="64"/>
      <c r="E826" s="65"/>
      <c r="F826" s="67"/>
      <c r="G826" s="242"/>
      <c r="H826" s="243"/>
      <c r="I826" s="217"/>
      <c r="J826" s="68"/>
      <c r="K826" s="220"/>
    </row>
    <row r="827" spans="1:11" ht="66.75" customHeight="1">
      <c r="A827" s="64"/>
      <c r="B827" s="64"/>
      <c r="C827" s="64"/>
      <c r="D827" s="64"/>
      <c r="E827" s="65"/>
      <c r="F827" s="67"/>
      <c r="G827" s="242"/>
      <c r="H827" s="243"/>
      <c r="I827" s="217"/>
      <c r="J827" s="68"/>
      <c r="K827" s="220"/>
    </row>
    <row r="828" spans="1:11" ht="66.75" customHeight="1">
      <c r="A828" s="64"/>
      <c r="B828" s="64"/>
      <c r="C828" s="64"/>
      <c r="D828" s="64"/>
      <c r="E828" s="65"/>
      <c r="F828" s="67"/>
      <c r="G828" s="242"/>
      <c r="H828" s="243"/>
      <c r="I828" s="217"/>
      <c r="J828" s="68"/>
      <c r="K828" s="220"/>
    </row>
    <row r="829" spans="1:11" ht="66.75" customHeight="1">
      <c r="A829" s="64"/>
      <c r="B829" s="64"/>
      <c r="C829" s="64"/>
      <c r="D829" s="64"/>
      <c r="E829" s="65"/>
      <c r="F829" s="67"/>
      <c r="G829" s="242"/>
      <c r="H829" s="243"/>
      <c r="I829" s="217"/>
      <c r="J829" s="68"/>
      <c r="K829" s="220"/>
    </row>
    <row r="830" spans="1:11" ht="66.75" customHeight="1">
      <c r="A830" s="64"/>
      <c r="B830" s="64"/>
      <c r="C830" s="64"/>
      <c r="D830" s="64"/>
      <c r="E830" s="65"/>
      <c r="F830" s="67"/>
      <c r="G830" s="242"/>
      <c r="H830" s="243"/>
      <c r="I830" s="217"/>
      <c r="J830" s="68"/>
      <c r="K830" s="220"/>
    </row>
    <row r="831" spans="1:11" ht="66.75" customHeight="1">
      <c r="A831" s="64"/>
      <c r="B831" s="64"/>
      <c r="C831" s="64"/>
      <c r="D831" s="64"/>
      <c r="E831" s="65"/>
      <c r="F831" s="67"/>
      <c r="G831" s="242"/>
      <c r="H831" s="243"/>
      <c r="I831" s="217"/>
      <c r="J831" s="68"/>
      <c r="K831" s="220"/>
    </row>
    <row r="832" spans="1:11" ht="66.75" customHeight="1">
      <c r="A832" s="64"/>
      <c r="B832" s="64"/>
      <c r="C832" s="64"/>
      <c r="D832" s="64"/>
      <c r="E832" s="65"/>
      <c r="F832" s="67"/>
      <c r="G832" s="242"/>
      <c r="H832" s="243"/>
      <c r="I832" s="217"/>
      <c r="J832" s="68"/>
      <c r="K832" s="220"/>
    </row>
    <row r="833" spans="1:11" ht="66.75" customHeight="1">
      <c r="A833" s="64"/>
      <c r="B833" s="64"/>
      <c r="C833" s="64"/>
      <c r="D833" s="64"/>
      <c r="E833" s="65"/>
      <c r="F833" s="67"/>
      <c r="G833" s="242"/>
      <c r="H833" s="243"/>
      <c r="I833" s="217"/>
      <c r="J833" s="68"/>
      <c r="K833" s="220"/>
    </row>
    <row r="834" spans="1:11" ht="66.75" customHeight="1">
      <c r="A834" s="64"/>
      <c r="B834" s="64"/>
      <c r="C834" s="64"/>
      <c r="D834" s="64"/>
      <c r="E834" s="65"/>
      <c r="F834" s="67"/>
      <c r="G834" s="242"/>
      <c r="H834" s="243"/>
      <c r="I834" s="217"/>
      <c r="J834" s="68"/>
      <c r="K834" s="220"/>
    </row>
    <row r="835" spans="1:11" ht="66.75" customHeight="1">
      <c r="A835" s="64"/>
      <c r="B835" s="64"/>
      <c r="C835" s="64"/>
      <c r="D835" s="64"/>
      <c r="E835" s="65"/>
      <c r="F835" s="67"/>
      <c r="G835" s="242"/>
      <c r="H835" s="243"/>
      <c r="I835" s="217"/>
      <c r="J835" s="68"/>
      <c r="K835" s="220"/>
    </row>
    <row r="836" spans="1:11" ht="66.75" customHeight="1">
      <c r="A836" s="64"/>
      <c r="B836" s="64"/>
      <c r="C836" s="64"/>
      <c r="D836" s="64"/>
      <c r="E836" s="65"/>
      <c r="F836" s="67"/>
      <c r="G836" s="242"/>
      <c r="H836" s="243"/>
      <c r="I836" s="217"/>
      <c r="J836" s="68"/>
      <c r="K836" s="220"/>
    </row>
    <row r="837" spans="1:11" ht="66.75" customHeight="1">
      <c r="A837" s="64"/>
      <c r="B837" s="64"/>
      <c r="C837" s="64"/>
      <c r="D837" s="64"/>
      <c r="E837" s="65"/>
      <c r="F837" s="67"/>
      <c r="G837" s="242"/>
      <c r="H837" s="243"/>
      <c r="I837" s="217"/>
      <c r="J837" s="68"/>
      <c r="K837" s="220"/>
    </row>
    <row r="838" spans="1:11" ht="66.75" customHeight="1">
      <c r="A838" s="64"/>
      <c r="B838" s="64"/>
      <c r="C838" s="64"/>
      <c r="D838" s="64"/>
      <c r="E838" s="65"/>
      <c r="F838" s="67"/>
      <c r="G838" s="242"/>
      <c r="H838" s="243"/>
      <c r="I838" s="217"/>
      <c r="J838" s="68"/>
      <c r="K838" s="220"/>
    </row>
    <row r="839" spans="1:11" ht="66.75" customHeight="1">
      <c r="A839" s="64"/>
      <c r="B839" s="64"/>
      <c r="C839" s="64"/>
      <c r="D839" s="64"/>
      <c r="E839" s="65"/>
      <c r="F839" s="67"/>
      <c r="G839" s="242"/>
      <c r="H839" s="243"/>
      <c r="I839" s="217"/>
      <c r="J839" s="68"/>
      <c r="K839" s="220"/>
    </row>
    <row r="840" spans="1:11" ht="66.75" customHeight="1">
      <c r="A840" s="64"/>
      <c r="B840" s="64"/>
      <c r="C840" s="64"/>
      <c r="D840" s="64"/>
      <c r="E840" s="65"/>
      <c r="F840" s="67"/>
      <c r="G840" s="242"/>
      <c r="H840" s="243"/>
      <c r="I840" s="217"/>
      <c r="J840" s="68"/>
      <c r="K840" s="220"/>
    </row>
    <row r="841" spans="1:11" ht="66.75" customHeight="1">
      <c r="A841" s="64"/>
      <c r="B841" s="64"/>
      <c r="C841" s="64"/>
      <c r="D841" s="64"/>
      <c r="E841" s="65"/>
      <c r="F841" s="67"/>
      <c r="G841" s="242"/>
      <c r="H841" s="243"/>
      <c r="I841" s="217"/>
      <c r="J841" s="68"/>
      <c r="K841" s="220"/>
    </row>
    <row r="842" spans="1:11" ht="66.75" customHeight="1">
      <c r="A842" s="64"/>
      <c r="B842" s="64"/>
      <c r="C842" s="64"/>
      <c r="D842" s="64"/>
      <c r="E842" s="65"/>
      <c r="F842" s="67"/>
      <c r="G842" s="242"/>
      <c r="H842" s="243"/>
      <c r="I842" s="217"/>
      <c r="J842" s="68"/>
      <c r="K842" s="220"/>
    </row>
    <row r="843" spans="1:11" ht="66.75" customHeight="1">
      <c r="A843" s="64"/>
      <c r="B843" s="64"/>
      <c r="C843" s="64"/>
      <c r="D843" s="64"/>
      <c r="E843" s="65"/>
      <c r="F843" s="67"/>
      <c r="G843" s="242"/>
      <c r="H843" s="243"/>
      <c r="I843" s="217"/>
      <c r="J843" s="68"/>
      <c r="K843" s="220"/>
    </row>
    <row r="844" spans="1:11" ht="66.75" customHeight="1">
      <c r="A844" s="64"/>
      <c r="B844" s="64"/>
      <c r="C844" s="64"/>
      <c r="D844" s="64"/>
      <c r="E844" s="65"/>
      <c r="F844" s="67"/>
      <c r="G844" s="242"/>
      <c r="H844" s="243"/>
      <c r="I844" s="217"/>
      <c r="J844" s="68"/>
      <c r="K844" s="220"/>
    </row>
    <row r="845" spans="1:11" ht="66.75" customHeight="1">
      <c r="A845" s="64"/>
      <c r="B845" s="64"/>
      <c r="C845" s="64"/>
      <c r="D845" s="64"/>
      <c r="E845" s="65"/>
      <c r="F845" s="67"/>
      <c r="G845" s="242"/>
      <c r="H845" s="243"/>
      <c r="I845" s="217"/>
      <c r="J845" s="68"/>
      <c r="K845" s="220"/>
    </row>
    <row r="846" spans="1:11" ht="66.75" customHeight="1">
      <c r="A846" s="64"/>
      <c r="B846" s="64"/>
      <c r="C846" s="64"/>
      <c r="D846" s="64"/>
      <c r="E846" s="65"/>
      <c r="F846" s="67"/>
      <c r="G846" s="242"/>
      <c r="H846" s="243"/>
      <c r="I846" s="217"/>
      <c r="J846" s="68"/>
      <c r="K846" s="220"/>
    </row>
    <row r="847" spans="1:11" ht="66.75" customHeight="1">
      <c r="A847" s="64"/>
      <c r="B847" s="64"/>
      <c r="C847" s="64"/>
      <c r="D847" s="64"/>
      <c r="E847" s="65"/>
      <c r="F847" s="67"/>
      <c r="G847" s="242"/>
      <c r="H847" s="243"/>
      <c r="I847" s="217"/>
      <c r="J847" s="68"/>
      <c r="K847" s="220"/>
    </row>
    <row r="848" spans="1:11" ht="66.75" customHeight="1">
      <c r="A848" s="64"/>
      <c r="B848" s="64"/>
      <c r="C848" s="64"/>
      <c r="D848" s="64"/>
      <c r="E848" s="65"/>
      <c r="F848" s="67"/>
      <c r="G848" s="242"/>
      <c r="H848" s="243"/>
      <c r="I848" s="217"/>
      <c r="J848" s="68"/>
      <c r="K848" s="220"/>
    </row>
    <row r="849" spans="1:11" ht="66.75" customHeight="1">
      <c r="A849" s="64"/>
      <c r="B849" s="64"/>
      <c r="C849" s="64"/>
      <c r="D849" s="64"/>
      <c r="E849" s="65"/>
      <c r="F849" s="67"/>
      <c r="G849" s="242"/>
      <c r="H849" s="243"/>
      <c r="I849" s="217"/>
      <c r="J849" s="68"/>
      <c r="K849" s="220"/>
    </row>
    <row r="850" spans="1:11" ht="66.75" customHeight="1">
      <c r="A850" s="64"/>
      <c r="B850" s="64"/>
      <c r="C850" s="64"/>
      <c r="D850" s="64"/>
      <c r="E850" s="65"/>
      <c r="F850" s="67"/>
      <c r="G850" s="242"/>
      <c r="H850" s="243"/>
      <c r="I850" s="217"/>
      <c r="J850" s="68"/>
      <c r="K850" s="220"/>
    </row>
    <row r="851" spans="1:11" ht="66.75" customHeight="1">
      <c r="A851" s="64"/>
      <c r="B851" s="64"/>
      <c r="C851" s="64"/>
      <c r="D851" s="64"/>
      <c r="E851" s="65"/>
      <c r="F851" s="67"/>
      <c r="G851" s="242"/>
      <c r="H851" s="243"/>
      <c r="I851" s="217"/>
      <c r="J851" s="68"/>
      <c r="K851" s="220"/>
    </row>
    <row r="852" spans="1:11" ht="66.75" customHeight="1">
      <c r="A852" s="64"/>
      <c r="B852" s="64"/>
      <c r="C852" s="64"/>
      <c r="D852" s="64"/>
      <c r="E852" s="65"/>
      <c r="F852" s="67"/>
      <c r="G852" s="242"/>
      <c r="H852" s="243"/>
      <c r="I852" s="217"/>
      <c r="J852" s="68"/>
      <c r="K852" s="220"/>
    </row>
    <row r="853" spans="1:11" ht="66.75" customHeight="1">
      <c r="A853" s="64"/>
      <c r="B853" s="64"/>
      <c r="C853" s="64"/>
      <c r="D853" s="64"/>
      <c r="E853" s="65"/>
      <c r="F853" s="67"/>
      <c r="G853" s="242"/>
      <c r="H853" s="243"/>
      <c r="I853" s="217"/>
      <c r="J853" s="68"/>
      <c r="K853" s="220"/>
    </row>
    <row r="854" spans="1:11" ht="66.75" customHeight="1">
      <c r="A854" s="64"/>
      <c r="B854" s="64"/>
      <c r="C854" s="64"/>
      <c r="D854" s="64"/>
      <c r="E854" s="65"/>
      <c r="F854" s="67"/>
      <c r="G854" s="242"/>
      <c r="H854" s="243"/>
      <c r="I854" s="217"/>
      <c r="J854" s="68"/>
      <c r="K854" s="220"/>
    </row>
    <row r="855" spans="1:11" ht="66.75" customHeight="1">
      <c r="A855" s="64"/>
      <c r="B855" s="64"/>
      <c r="C855" s="64"/>
      <c r="D855" s="64"/>
      <c r="E855" s="65"/>
      <c r="F855" s="67"/>
      <c r="G855" s="242"/>
      <c r="H855" s="243"/>
      <c r="I855" s="217"/>
      <c r="J855" s="68"/>
      <c r="K855" s="220"/>
    </row>
    <row r="856" spans="1:11" ht="66.75" customHeight="1">
      <c r="A856" s="64"/>
      <c r="B856" s="64"/>
      <c r="C856" s="64"/>
      <c r="D856" s="64"/>
      <c r="E856" s="65"/>
      <c r="F856" s="67"/>
      <c r="G856" s="242"/>
      <c r="H856" s="243"/>
      <c r="I856" s="217"/>
      <c r="J856" s="68"/>
      <c r="K856" s="220"/>
    </row>
    <row r="857" spans="1:11" ht="66.75" customHeight="1">
      <c r="A857" s="64"/>
      <c r="B857" s="64"/>
      <c r="C857" s="64"/>
      <c r="D857" s="64"/>
      <c r="E857" s="65"/>
      <c r="F857" s="67"/>
      <c r="G857" s="242"/>
      <c r="H857" s="243"/>
      <c r="I857" s="217"/>
      <c r="J857" s="68"/>
      <c r="K857" s="220"/>
    </row>
    <row r="858" spans="1:11" ht="66.75" customHeight="1">
      <c r="A858" s="64"/>
      <c r="B858" s="64"/>
      <c r="C858" s="64"/>
      <c r="D858" s="64"/>
      <c r="E858" s="65"/>
      <c r="F858" s="67"/>
      <c r="G858" s="242"/>
      <c r="H858" s="243"/>
      <c r="I858" s="217"/>
      <c r="J858" s="68"/>
      <c r="K858" s="220"/>
    </row>
    <row r="859" spans="1:11" ht="66.75" customHeight="1">
      <c r="A859" s="64"/>
      <c r="B859" s="64"/>
      <c r="C859" s="64"/>
      <c r="D859" s="64"/>
      <c r="E859" s="65"/>
      <c r="F859" s="67"/>
      <c r="G859" s="242"/>
      <c r="H859" s="243"/>
      <c r="I859" s="217"/>
      <c r="J859" s="68"/>
      <c r="K859" s="220"/>
    </row>
    <row r="860" spans="1:11" ht="66.75" customHeight="1">
      <c r="A860" s="64"/>
      <c r="B860" s="64"/>
      <c r="C860" s="64"/>
      <c r="D860" s="64"/>
      <c r="E860" s="65"/>
      <c r="F860" s="67"/>
      <c r="G860" s="242"/>
      <c r="H860" s="243"/>
      <c r="I860" s="217"/>
      <c r="J860" s="68"/>
      <c r="K860" s="220"/>
    </row>
    <row r="861" spans="1:11" ht="66.75" customHeight="1">
      <c r="A861" s="64"/>
      <c r="B861" s="64"/>
      <c r="C861" s="64"/>
      <c r="D861" s="64"/>
      <c r="E861" s="65"/>
      <c r="F861" s="67"/>
      <c r="G861" s="242"/>
      <c r="H861" s="243"/>
      <c r="I861" s="217"/>
      <c r="J861" s="68"/>
      <c r="K861" s="220"/>
    </row>
    <row r="862" spans="1:11" ht="66.75" customHeight="1">
      <c r="A862" s="64"/>
      <c r="B862" s="64"/>
      <c r="C862" s="64"/>
      <c r="D862" s="64"/>
      <c r="E862" s="65"/>
      <c r="F862" s="67"/>
      <c r="G862" s="242"/>
      <c r="H862" s="243"/>
      <c r="I862" s="217"/>
      <c r="J862" s="68"/>
      <c r="K862" s="220"/>
    </row>
    <row r="863" spans="1:11" ht="66.75" customHeight="1">
      <c r="A863" s="64"/>
      <c r="B863" s="64"/>
      <c r="C863" s="64"/>
      <c r="D863" s="64"/>
      <c r="E863" s="65"/>
      <c r="F863" s="67"/>
      <c r="G863" s="242"/>
      <c r="H863" s="243"/>
      <c r="I863" s="217"/>
      <c r="J863" s="68"/>
      <c r="K863" s="220"/>
    </row>
    <row r="864" spans="1:11" ht="66.75" customHeight="1">
      <c r="A864" s="64"/>
      <c r="B864" s="64"/>
      <c r="C864" s="64"/>
      <c r="D864" s="64"/>
      <c r="E864" s="65"/>
      <c r="F864" s="67"/>
      <c r="G864" s="242"/>
      <c r="H864" s="243"/>
      <c r="I864" s="217"/>
      <c r="J864" s="68"/>
      <c r="K864" s="220"/>
    </row>
    <row r="865" spans="1:11" ht="66.75" customHeight="1">
      <c r="A865" s="64"/>
      <c r="B865" s="64"/>
      <c r="C865" s="64"/>
      <c r="D865" s="64"/>
      <c r="E865" s="65"/>
      <c r="F865" s="67"/>
      <c r="G865" s="242"/>
      <c r="H865" s="243"/>
      <c r="I865" s="217"/>
      <c r="J865" s="68"/>
      <c r="K865" s="220"/>
    </row>
    <row r="866" spans="1:11" ht="66.75" customHeight="1">
      <c r="A866" s="64"/>
      <c r="B866" s="64"/>
      <c r="C866" s="64"/>
      <c r="D866" s="64"/>
      <c r="E866" s="65"/>
      <c r="F866" s="67"/>
      <c r="G866" s="242"/>
      <c r="H866" s="243"/>
      <c r="I866" s="217"/>
      <c r="J866" s="68"/>
      <c r="K866" s="220"/>
    </row>
    <row r="867" spans="1:11" ht="66.75" customHeight="1">
      <c r="A867" s="64"/>
      <c r="B867" s="64"/>
      <c r="C867" s="64"/>
      <c r="D867" s="64"/>
      <c r="E867" s="65"/>
      <c r="F867" s="67"/>
      <c r="G867" s="242"/>
      <c r="H867" s="243"/>
      <c r="I867" s="217"/>
      <c r="J867" s="68"/>
      <c r="K867" s="220"/>
    </row>
    <row r="868" spans="1:11" ht="66.75" customHeight="1">
      <c r="A868" s="64"/>
      <c r="B868" s="64"/>
      <c r="C868" s="64"/>
      <c r="D868" s="64"/>
      <c r="E868" s="65"/>
      <c r="F868" s="67"/>
      <c r="G868" s="242"/>
      <c r="H868" s="243"/>
      <c r="I868" s="217"/>
      <c r="J868" s="68"/>
      <c r="K868" s="220"/>
    </row>
    <row r="869" spans="1:11" ht="66.75" customHeight="1">
      <c r="A869" s="64"/>
      <c r="B869" s="64"/>
      <c r="C869" s="64"/>
      <c r="D869" s="64"/>
      <c r="E869" s="65"/>
      <c r="F869" s="67"/>
      <c r="G869" s="242"/>
      <c r="H869" s="243"/>
      <c r="I869" s="217"/>
      <c r="J869" s="68"/>
      <c r="K869" s="220"/>
    </row>
    <row r="870" spans="1:11" ht="66.75" customHeight="1">
      <c r="A870" s="64"/>
      <c r="B870" s="64"/>
      <c r="C870" s="64"/>
      <c r="D870" s="64"/>
      <c r="E870" s="65"/>
      <c r="F870" s="67"/>
      <c r="G870" s="242"/>
      <c r="H870" s="243"/>
      <c r="I870" s="217"/>
      <c r="J870" s="68"/>
      <c r="K870" s="220"/>
    </row>
    <row r="871" spans="1:11" ht="66.75" customHeight="1">
      <c r="A871" s="64"/>
      <c r="B871" s="64"/>
      <c r="C871" s="64"/>
      <c r="D871" s="64"/>
      <c r="E871" s="65"/>
      <c r="F871" s="67"/>
      <c r="G871" s="242"/>
      <c r="H871" s="243"/>
      <c r="I871" s="217"/>
      <c r="J871" s="68"/>
      <c r="K871" s="220"/>
    </row>
    <row r="872" spans="1:11" ht="66.75" customHeight="1">
      <c r="A872" s="64"/>
      <c r="B872" s="64"/>
      <c r="C872" s="64"/>
      <c r="D872" s="64"/>
      <c r="E872" s="65"/>
      <c r="F872" s="67"/>
      <c r="G872" s="242"/>
      <c r="H872" s="243"/>
      <c r="I872" s="217"/>
      <c r="J872" s="68"/>
      <c r="K872" s="220"/>
    </row>
    <row r="873" spans="1:11" ht="66.75" customHeight="1">
      <c r="A873" s="64"/>
      <c r="B873" s="64"/>
      <c r="C873" s="64"/>
      <c r="D873" s="64"/>
      <c r="E873" s="65"/>
      <c r="F873" s="67"/>
      <c r="G873" s="242"/>
      <c r="H873" s="243"/>
      <c r="I873" s="217"/>
      <c r="J873" s="68"/>
      <c r="K873" s="220"/>
    </row>
    <row r="874" spans="1:11" ht="66.75" customHeight="1">
      <c r="A874" s="64"/>
      <c r="B874" s="64"/>
      <c r="C874" s="64"/>
      <c r="D874" s="64"/>
      <c r="E874" s="65"/>
      <c r="F874" s="67"/>
      <c r="G874" s="242"/>
      <c r="H874" s="243"/>
      <c r="I874" s="217"/>
      <c r="J874" s="68"/>
      <c r="K874" s="220"/>
    </row>
    <row r="875" spans="1:11" ht="66.75" customHeight="1">
      <c r="A875" s="64"/>
      <c r="B875" s="64"/>
      <c r="C875" s="64"/>
      <c r="D875" s="64"/>
      <c r="E875" s="65"/>
      <c r="F875" s="67"/>
      <c r="G875" s="242"/>
      <c r="H875" s="243"/>
      <c r="I875" s="217"/>
      <c r="J875" s="68"/>
      <c r="K875" s="220"/>
    </row>
    <row r="876" spans="1:11" ht="66.75" customHeight="1">
      <c r="A876" s="64"/>
      <c r="B876" s="64"/>
      <c r="C876" s="64"/>
      <c r="D876" s="64"/>
      <c r="E876" s="65"/>
      <c r="F876" s="67"/>
      <c r="G876" s="242"/>
      <c r="H876" s="243"/>
      <c r="I876" s="217"/>
      <c r="J876" s="68"/>
      <c r="K876" s="220"/>
    </row>
    <row r="877" spans="1:11" ht="66.75" customHeight="1">
      <c r="A877" s="64"/>
      <c r="B877" s="64"/>
      <c r="C877" s="64"/>
      <c r="D877" s="64"/>
      <c r="E877" s="65"/>
      <c r="F877" s="67"/>
      <c r="G877" s="242"/>
      <c r="H877" s="243"/>
      <c r="I877" s="217"/>
      <c r="J877" s="68"/>
      <c r="K877" s="220"/>
    </row>
    <row r="878" spans="1:11" ht="66.75" customHeight="1">
      <c r="A878" s="64"/>
      <c r="B878" s="64"/>
      <c r="C878" s="64"/>
      <c r="D878" s="64"/>
      <c r="E878" s="65"/>
      <c r="F878" s="67"/>
      <c r="G878" s="242"/>
      <c r="H878" s="243"/>
      <c r="I878" s="217"/>
      <c r="J878" s="68"/>
      <c r="K878" s="220"/>
    </row>
    <row r="879" spans="1:11" ht="66.75" customHeight="1">
      <c r="A879" s="64"/>
      <c r="B879" s="64"/>
      <c r="C879" s="64"/>
      <c r="D879" s="64"/>
      <c r="E879" s="65"/>
      <c r="F879" s="67"/>
      <c r="G879" s="242"/>
      <c r="H879" s="243"/>
      <c r="I879" s="217"/>
      <c r="J879" s="68"/>
      <c r="K879" s="220"/>
    </row>
    <row r="880" spans="1:11" ht="66.75" customHeight="1">
      <c r="A880" s="64"/>
      <c r="B880" s="64"/>
      <c r="C880" s="64"/>
      <c r="D880" s="64"/>
      <c r="E880" s="65"/>
      <c r="F880" s="67"/>
      <c r="G880" s="242"/>
      <c r="H880" s="243"/>
      <c r="I880" s="217"/>
      <c r="J880" s="68"/>
      <c r="K880" s="220"/>
    </row>
    <row r="881" spans="1:11" ht="66.75" customHeight="1">
      <c r="A881" s="64"/>
      <c r="B881" s="64"/>
      <c r="C881" s="64"/>
      <c r="D881" s="64"/>
      <c r="E881" s="65"/>
      <c r="F881" s="67"/>
      <c r="G881" s="242"/>
      <c r="H881" s="243"/>
      <c r="I881" s="217"/>
      <c r="J881" s="68"/>
      <c r="K881" s="220"/>
    </row>
    <row r="882" spans="1:11" ht="66.75" customHeight="1">
      <c r="A882" s="64"/>
      <c r="B882" s="64"/>
      <c r="C882" s="64"/>
      <c r="D882" s="64"/>
      <c r="E882" s="65"/>
      <c r="F882" s="67"/>
      <c r="G882" s="242"/>
      <c r="H882" s="243"/>
      <c r="I882" s="217"/>
      <c r="J882" s="68"/>
      <c r="K882" s="220"/>
    </row>
    <row r="883" spans="1:11" ht="66.75" customHeight="1">
      <c r="A883" s="64"/>
      <c r="B883" s="64"/>
      <c r="C883" s="64"/>
      <c r="D883" s="64"/>
      <c r="E883" s="65"/>
      <c r="F883" s="67"/>
      <c r="G883" s="242"/>
      <c r="H883" s="243"/>
      <c r="I883" s="217"/>
      <c r="J883" s="68"/>
      <c r="K883" s="220"/>
    </row>
    <row r="884" spans="1:11" ht="66.75" customHeight="1">
      <c r="A884" s="64"/>
      <c r="B884" s="64"/>
      <c r="C884" s="64"/>
      <c r="D884" s="64"/>
      <c r="E884" s="65"/>
      <c r="F884" s="67"/>
      <c r="G884" s="242"/>
      <c r="H884" s="243"/>
      <c r="I884" s="217"/>
      <c r="J884" s="68"/>
      <c r="K884" s="220"/>
    </row>
    <row r="885" spans="1:11" ht="66.75" customHeight="1">
      <c r="A885" s="64"/>
      <c r="B885" s="64"/>
      <c r="C885" s="64"/>
      <c r="D885" s="64"/>
      <c r="E885" s="65"/>
      <c r="F885" s="67"/>
      <c r="G885" s="242"/>
      <c r="H885" s="243"/>
      <c r="I885" s="217"/>
      <c r="J885" s="68"/>
      <c r="K885" s="220"/>
    </row>
    <row r="886" spans="1:11" ht="66.75" customHeight="1">
      <c r="A886" s="64"/>
      <c r="B886" s="64"/>
      <c r="C886" s="64"/>
      <c r="D886" s="64"/>
      <c r="E886" s="65"/>
      <c r="F886" s="67"/>
      <c r="G886" s="242"/>
      <c r="H886" s="243"/>
      <c r="I886" s="217"/>
      <c r="J886" s="68"/>
      <c r="K886" s="220"/>
    </row>
    <row r="887" spans="1:11" ht="66.75" customHeight="1">
      <c r="A887" s="64"/>
      <c r="B887" s="64"/>
      <c r="C887" s="64"/>
      <c r="D887" s="64"/>
      <c r="E887" s="65"/>
      <c r="F887" s="67"/>
      <c r="G887" s="242"/>
      <c r="H887" s="243"/>
      <c r="I887" s="217"/>
      <c r="J887" s="68"/>
      <c r="K887" s="220"/>
    </row>
    <row r="888" spans="1:11" ht="66.75" customHeight="1">
      <c r="A888" s="64"/>
      <c r="B888" s="64"/>
      <c r="C888" s="64"/>
      <c r="D888" s="64"/>
      <c r="E888" s="65"/>
      <c r="F888" s="67"/>
      <c r="G888" s="242"/>
      <c r="H888" s="243"/>
      <c r="I888" s="217"/>
      <c r="J888" s="68"/>
      <c r="K888" s="220"/>
    </row>
    <row r="889" spans="1:11" ht="66.75" customHeight="1">
      <c r="A889" s="64"/>
      <c r="B889" s="64"/>
      <c r="C889" s="64"/>
      <c r="D889" s="64"/>
      <c r="E889" s="65"/>
      <c r="F889" s="67"/>
      <c r="G889" s="242"/>
      <c r="H889" s="243"/>
      <c r="I889" s="217"/>
      <c r="J889" s="68"/>
      <c r="K889" s="220"/>
    </row>
    <row r="890" spans="1:11" ht="66.75" customHeight="1">
      <c r="A890" s="64"/>
      <c r="B890" s="64"/>
      <c r="C890" s="64"/>
      <c r="D890" s="64"/>
      <c r="E890" s="65"/>
      <c r="F890" s="67"/>
      <c r="G890" s="242"/>
      <c r="H890" s="243"/>
      <c r="I890" s="217"/>
      <c r="J890" s="68"/>
      <c r="K890" s="220"/>
    </row>
    <row r="891" spans="1:11" ht="66.75" customHeight="1">
      <c r="A891" s="64"/>
      <c r="B891" s="64"/>
      <c r="C891" s="64"/>
      <c r="D891" s="64"/>
      <c r="E891" s="65"/>
      <c r="F891" s="67"/>
      <c r="G891" s="242"/>
      <c r="H891" s="243"/>
      <c r="I891" s="217"/>
      <c r="J891" s="68"/>
      <c r="K891" s="220"/>
    </row>
    <row r="892" spans="1:11" ht="66.75" customHeight="1">
      <c r="A892" s="64"/>
      <c r="B892" s="64"/>
      <c r="C892" s="64"/>
      <c r="D892" s="64"/>
      <c r="E892" s="65"/>
      <c r="F892" s="67"/>
      <c r="G892" s="242"/>
      <c r="H892" s="243"/>
      <c r="I892" s="217"/>
      <c r="J892" s="68"/>
      <c r="K892" s="220"/>
    </row>
    <row r="893" spans="1:11" ht="66.75" customHeight="1">
      <c r="A893" s="64"/>
      <c r="B893" s="64"/>
      <c r="C893" s="64"/>
      <c r="D893" s="64"/>
      <c r="E893" s="65"/>
      <c r="F893" s="67"/>
      <c r="G893" s="242"/>
      <c r="H893" s="243"/>
      <c r="I893" s="217"/>
      <c r="J893" s="68"/>
      <c r="K893" s="220"/>
    </row>
    <row r="894" spans="1:11" ht="66.75" customHeight="1">
      <c r="A894" s="64"/>
      <c r="B894" s="64"/>
      <c r="C894" s="64"/>
      <c r="D894" s="64"/>
      <c r="E894" s="65"/>
      <c r="F894" s="67"/>
      <c r="G894" s="242"/>
      <c r="H894" s="243"/>
      <c r="I894" s="217"/>
      <c r="J894" s="68"/>
      <c r="K894" s="220"/>
    </row>
    <row r="895" spans="1:11" ht="66.75" customHeight="1">
      <c r="A895" s="64"/>
      <c r="B895" s="64"/>
      <c r="C895" s="64"/>
      <c r="D895" s="64"/>
      <c r="E895" s="65"/>
      <c r="F895" s="67"/>
      <c r="G895" s="242"/>
      <c r="H895" s="243"/>
      <c r="I895" s="217"/>
      <c r="J895" s="68"/>
      <c r="K895" s="220"/>
    </row>
    <row r="896" spans="1:11" ht="66.75" customHeight="1">
      <c r="A896" s="64"/>
      <c r="B896" s="64"/>
      <c r="C896" s="64"/>
      <c r="D896" s="64"/>
      <c r="E896" s="65"/>
      <c r="F896" s="67"/>
      <c r="G896" s="242"/>
      <c r="H896" s="243"/>
      <c r="I896" s="217"/>
      <c r="J896" s="68"/>
      <c r="K896" s="220"/>
    </row>
    <row r="897" spans="1:11" ht="66.75" customHeight="1">
      <c r="A897" s="64"/>
      <c r="B897" s="64"/>
      <c r="C897" s="64"/>
      <c r="D897" s="64"/>
      <c r="E897" s="65"/>
      <c r="F897" s="67"/>
      <c r="G897" s="242"/>
      <c r="H897" s="243"/>
      <c r="I897" s="217"/>
      <c r="J897" s="68"/>
      <c r="K897" s="220"/>
    </row>
    <row r="898" spans="1:11" ht="66.75" customHeight="1">
      <c r="A898" s="64"/>
      <c r="B898" s="64"/>
      <c r="C898" s="64"/>
      <c r="D898" s="64"/>
      <c r="E898" s="65"/>
      <c r="F898" s="67"/>
      <c r="G898" s="242"/>
      <c r="H898" s="243"/>
      <c r="I898" s="217"/>
      <c r="J898" s="68"/>
      <c r="K898" s="220"/>
    </row>
    <row r="899" spans="1:11" ht="66.75" customHeight="1">
      <c r="A899" s="64"/>
      <c r="B899" s="64"/>
      <c r="C899" s="64"/>
      <c r="D899" s="64"/>
      <c r="E899" s="65"/>
      <c r="F899" s="67"/>
      <c r="G899" s="242"/>
      <c r="H899" s="243"/>
      <c r="I899" s="217"/>
      <c r="J899" s="68"/>
      <c r="K899" s="220"/>
    </row>
    <row r="900" spans="1:11" ht="66.75" customHeight="1">
      <c r="A900" s="64"/>
      <c r="B900" s="64"/>
      <c r="C900" s="64"/>
      <c r="D900" s="64"/>
      <c r="E900" s="65"/>
      <c r="F900" s="67"/>
      <c r="G900" s="242"/>
      <c r="H900" s="243"/>
      <c r="I900" s="217"/>
      <c r="J900" s="68"/>
      <c r="K900" s="220"/>
    </row>
    <row r="901" spans="1:11" ht="66.75" customHeight="1">
      <c r="A901" s="64"/>
      <c r="B901" s="64"/>
      <c r="C901" s="64"/>
      <c r="D901" s="64"/>
      <c r="E901" s="65"/>
      <c r="F901" s="67"/>
      <c r="G901" s="242"/>
      <c r="H901" s="243"/>
      <c r="I901" s="217"/>
      <c r="J901" s="68"/>
      <c r="K901" s="220"/>
    </row>
    <row r="902" spans="1:11" ht="66.75" customHeight="1">
      <c r="A902" s="64"/>
      <c r="B902" s="64"/>
      <c r="C902" s="64"/>
      <c r="D902" s="64"/>
      <c r="E902" s="65"/>
      <c r="F902" s="67"/>
      <c r="G902" s="242"/>
      <c r="H902" s="243"/>
      <c r="I902" s="217"/>
      <c r="J902" s="68"/>
      <c r="K902" s="220"/>
    </row>
    <row r="903" spans="1:11" ht="66.75" customHeight="1">
      <c r="A903" s="64"/>
      <c r="B903" s="64"/>
      <c r="C903" s="64"/>
      <c r="D903" s="64"/>
      <c r="E903" s="65"/>
      <c r="F903" s="67"/>
      <c r="G903" s="242"/>
      <c r="H903" s="243"/>
      <c r="I903" s="217"/>
      <c r="J903" s="68"/>
      <c r="K903" s="220"/>
    </row>
    <row r="904" spans="1:11" ht="66.75" customHeight="1">
      <c r="A904" s="64"/>
      <c r="B904" s="64"/>
      <c r="C904" s="64"/>
      <c r="D904" s="64"/>
      <c r="E904" s="65"/>
      <c r="F904" s="67"/>
      <c r="G904" s="242"/>
      <c r="H904" s="243"/>
      <c r="I904" s="217"/>
      <c r="J904" s="68"/>
      <c r="K904" s="220"/>
    </row>
    <row r="905" spans="1:11" ht="66.75" customHeight="1">
      <c r="A905" s="64"/>
      <c r="B905" s="64"/>
      <c r="C905" s="64"/>
      <c r="D905" s="64"/>
      <c r="E905" s="65"/>
      <c r="F905" s="67"/>
      <c r="G905" s="242"/>
      <c r="H905" s="243"/>
      <c r="I905" s="217"/>
      <c r="J905" s="68"/>
      <c r="K905" s="220"/>
    </row>
    <row r="906" spans="1:11" ht="66.75" customHeight="1">
      <c r="A906" s="64"/>
      <c r="B906" s="64"/>
      <c r="C906" s="64"/>
      <c r="D906" s="64"/>
      <c r="E906" s="65"/>
      <c r="F906" s="67"/>
      <c r="G906" s="242"/>
      <c r="H906" s="243"/>
      <c r="I906" s="217"/>
      <c r="J906" s="68"/>
      <c r="K906" s="220"/>
    </row>
    <row r="907" spans="1:11" ht="66.75" customHeight="1">
      <c r="A907" s="64"/>
      <c r="B907" s="64"/>
      <c r="C907" s="64"/>
      <c r="D907" s="64"/>
      <c r="E907" s="65"/>
      <c r="F907" s="67"/>
      <c r="G907" s="242"/>
      <c r="H907" s="243"/>
      <c r="I907" s="217"/>
      <c r="J907" s="68"/>
      <c r="K907" s="220"/>
    </row>
    <row r="908" spans="1:11" ht="66.75" customHeight="1">
      <c r="A908" s="64"/>
      <c r="B908" s="64"/>
      <c r="C908" s="64"/>
      <c r="D908" s="64"/>
      <c r="E908" s="65"/>
      <c r="F908" s="67"/>
      <c r="G908" s="242"/>
      <c r="H908" s="243"/>
      <c r="I908" s="217"/>
      <c r="J908" s="68"/>
      <c r="K908" s="220"/>
    </row>
    <row r="909" spans="1:11" ht="66.75" customHeight="1">
      <c r="A909" s="64"/>
      <c r="B909" s="64"/>
      <c r="C909" s="64"/>
      <c r="D909" s="64"/>
      <c r="E909" s="65"/>
      <c r="F909" s="67"/>
      <c r="G909" s="242"/>
      <c r="H909" s="243"/>
      <c r="I909" s="217"/>
      <c r="J909" s="68"/>
      <c r="K909" s="220"/>
    </row>
    <row r="910" spans="1:11" ht="66.75" customHeight="1">
      <c r="A910" s="64"/>
      <c r="B910" s="64"/>
      <c r="C910" s="64"/>
      <c r="D910" s="64"/>
      <c r="E910" s="65"/>
      <c r="F910" s="67"/>
      <c r="G910" s="242"/>
      <c r="H910" s="243"/>
      <c r="I910" s="217"/>
      <c r="J910" s="68"/>
      <c r="K910" s="220"/>
    </row>
    <row r="911" spans="1:11" ht="66.75" customHeight="1">
      <c r="A911" s="64"/>
      <c r="B911" s="64"/>
      <c r="C911" s="64"/>
      <c r="D911" s="64"/>
      <c r="E911" s="65"/>
      <c r="F911" s="67"/>
      <c r="G911" s="242"/>
      <c r="H911" s="243"/>
      <c r="I911" s="217"/>
      <c r="J911" s="68"/>
      <c r="K911" s="220"/>
    </row>
    <row r="912" spans="1:11" ht="66.75" customHeight="1">
      <c r="A912" s="64"/>
      <c r="B912" s="64"/>
      <c r="C912" s="64"/>
      <c r="D912" s="64"/>
      <c r="E912" s="65"/>
      <c r="F912" s="67"/>
      <c r="G912" s="242"/>
      <c r="H912" s="243"/>
      <c r="I912" s="217"/>
      <c r="J912" s="68"/>
      <c r="K912" s="220"/>
    </row>
    <row r="913" spans="1:11" ht="66.75" customHeight="1">
      <c r="A913" s="64"/>
      <c r="B913" s="64"/>
      <c r="C913" s="64"/>
      <c r="D913" s="64"/>
      <c r="E913" s="65"/>
      <c r="F913" s="67"/>
      <c r="G913" s="242"/>
      <c r="H913" s="243"/>
      <c r="I913" s="217"/>
      <c r="J913" s="68"/>
      <c r="K913" s="220"/>
    </row>
    <row r="914" spans="1:11" ht="66.75" customHeight="1">
      <c r="A914" s="64"/>
      <c r="B914" s="64"/>
      <c r="C914" s="64"/>
      <c r="D914" s="64"/>
      <c r="E914" s="65"/>
      <c r="F914" s="67"/>
      <c r="G914" s="242"/>
      <c r="H914" s="243"/>
      <c r="I914" s="217"/>
      <c r="J914" s="68"/>
      <c r="K914" s="220"/>
    </row>
    <row r="915" spans="1:11" ht="66.75" customHeight="1">
      <c r="A915" s="64"/>
      <c r="B915" s="64"/>
      <c r="C915" s="64"/>
      <c r="D915" s="64"/>
      <c r="E915" s="65"/>
      <c r="F915" s="67"/>
      <c r="G915" s="242"/>
      <c r="H915" s="243"/>
      <c r="I915" s="217"/>
      <c r="J915" s="68"/>
      <c r="K915" s="220"/>
    </row>
    <row r="916" spans="1:11" ht="66.75" customHeight="1">
      <c r="A916" s="64"/>
      <c r="B916" s="64"/>
      <c r="C916" s="64"/>
      <c r="D916" s="64"/>
      <c r="E916" s="65"/>
      <c r="F916" s="67"/>
      <c r="G916" s="242"/>
      <c r="H916" s="243"/>
      <c r="I916" s="217"/>
      <c r="J916" s="68"/>
      <c r="K916" s="220"/>
    </row>
    <row r="917" spans="1:11" ht="66.75" customHeight="1">
      <c r="A917" s="64"/>
      <c r="B917" s="64"/>
      <c r="C917" s="64"/>
      <c r="D917" s="64"/>
      <c r="E917" s="65"/>
      <c r="F917" s="67"/>
      <c r="G917" s="242"/>
      <c r="H917" s="243"/>
      <c r="I917" s="217"/>
      <c r="J917" s="68"/>
      <c r="K917" s="220"/>
    </row>
    <row r="918" spans="1:11" ht="66.75" customHeight="1">
      <c r="A918" s="64"/>
      <c r="B918" s="64"/>
      <c r="C918" s="64"/>
      <c r="D918" s="64"/>
      <c r="E918" s="65"/>
      <c r="F918" s="67"/>
      <c r="G918" s="242"/>
      <c r="H918" s="243"/>
      <c r="I918" s="217"/>
      <c r="J918" s="68"/>
      <c r="K918" s="220"/>
    </row>
    <row r="919" spans="1:11" ht="66.75" customHeight="1">
      <c r="A919" s="64"/>
      <c r="B919" s="64"/>
      <c r="C919" s="64"/>
      <c r="D919" s="64"/>
      <c r="E919" s="65"/>
      <c r="F919" s="67"/>
      <c r="G919" s="242"/>
      <c r="H919" s="243"/>
      <c r="I919" s="217"/>
      <c r="J919" s="68"/>
      <c r="K919" s="220"/>
    </row>
    <row r="920" spans="1:11" ht="66.75" customHeight="1">
      <c r="A920" s="64"/>
      <c r="B920" s="64"/>
      <c r="C920" s="64"/>
      <c r="D920" s="64"/>
      <c r="E920" s="65"/>
      <c r="F920" s="67"/>
      <c r="G920" s="242"/>
      <c r="H920" s="243"/>
      <c r="I920" s="217"/>
      <c r="J920" s="68"/>
      <c r="K920" s="220"/>
    </row>
    <row r="921" spans="1:11" ht="66.75" customHeight="1">
      <c r="A921" s="64"/>
      <c r="B921" s="64"/>
      <c r="C921" s="64"/>
      <c r="D921" s="64"/>
      <c r="E921" s="65"/>
      <c r="F921" s="67"/>
      <c r="G921" s="242"/>
      <c r="H921" s="243"/>
      <c r="I921" s="217"/>
      <c r="J921" s="68"/>
      <c r="K921" s="220"/>
    </row>
    <row r="922" spans="1:11" ht="66.75" customHeight="1">
      <c r="A922" s="64"/>
      <c r="B922" s="64"/>
      <c r="C922" s="64"/>
      <c r="D922" s="64"/>
      <c r="E922" s="65"/>
      <c r="F922" s="67"/>
      <c r="G922" s="242"/>
      <c r="H922" s="243"/>
      <c r="I922" s="217"/>
      <c r="J922" s="68"/>
      <c r="K922" s="220"/>
    </row>
    <row r="923" spans="1:11" ht="66.75" customHeight="1">
      <c r="A923" s="64"/>
      <c r="B923" s="64"/>
      <c r="C923" s="64"/>
      <c r="D923" s="64"/>
      <c r="E923" s="65"/>
      <c r="F923" s="67"/>
      <c r="G923" s="242"/>
      <c r="H923" s="243"/>
      <c r="I923" s="217"/>
      <c r="J923" s="68"/>
      <c r="K923" s="220"/>
    </row>
    <row r="924" spans="1:11" ht="66.75" customHeight="1">
      <c r="A924" s="64"/>
      <c r="B924" s="64"/>
      <c r="C924" s="64"/>
      <c r="D924" s="64"/>
      <c r="E924" s="65"/>
      <c r="F924" s="67"/>
      <c r="G924" s="242"/>
      <c r="H924" s="243"/>
      <c r="I924" s="217"/>
      <c r="J924" s="68"/>
      <c r="K924" s="220"/>
    </row>
    <row r="925" spans="1:11" ht="66.75" customHeight="1">
      <c r="A925" s="64"/>
      <c r="B925" s="64"/>
      <c r="C925" s="64"/>
      <c r="D925" s="64"/>
      <c r="E925" s="65"/>
      <c r="F925" s="67"/>
      <c r="G925" s="242"/>
      <c r="H925" s="243"/>
      <c r="I925" s="217"/>
      <c r="J925" s="68"/>
      <c r="K925" s="220"/>
    </row>
    <row r="926" spans="1:11" ht="66.75" customHeight="1">
      <c r="A926" s="64"/>
      <c r="B926" s="64"/>
      <c r="C926" s="64"/>
      <c r="D926" s="64"/>
      <c r="E926" s="65"/>
      <c r="F926" s="67"/>
      <c r="G926" s="242"/>
      <c r="H926" s="243"/>
      <c r="I926" s="217"/>
      <c r="J926" s="68"/>
      <c r="K926" s="220"/>
    </row>
    <row r="927" spans="1:11" ht="66.75" customHeight="1">
      <c r="A927" s="64"/>
      <c r="B927" s="64"/>
      <c r="C927" s="64"/>
      <c r="D927" s="64"/>
      <c r="E927" s="65"/>
      <c r="F927" s="67"/>
      <c r="G927" s="242"/>
      <c r="H927" s="243"/>
      <c r="I927" s="217"/>
      <c r="J927" s="68"/>
      <c r="K927" s="220"/>
    </row>
    <row r="928" spans="1:11" ht="66.75" customHeight="1">
      <c r="A928" s="64"/>
      <c r="B928" s="64"/>
      <c r="C928" s="64"/>
      <c r="D928" s="64"/>
      <c r="E928" s="65"/>
      <c r="F928" s="67"/>
      <c r="G928" s="242"/>
      <c r="H928" s="243"/>
      <c r="I928" s="217"/>
      <c r="J928" s="68"/>
      <c r="K928" s="220"/>
    </row>
    <row r="929" spans="1:11" ht="66.75" customHeight="1">
      <c r="A929" s="64"/>
      <c r="B929" s="64"/>
      <c r="C929" s="64"/>
      <c r="D929" s="64"/>
      <c r="E929" s="65"/>
      <c r="F929" s="67"/>
      <c r="G929" s="242"/>
      <c r="H929" s="243"/>
      <c r="I929" s="217"/>
      <c r="J929" s="68"/>
      <c r="K929" s="220"/>
    </row>
    <row r="930" spans="1:11" ht="66.75" customHeight="1">
      <c r="A930" s="64"/>
      <c r="B930" s="64"/>
      <c r="C930" s="64"/>
      <c r="D930" s="64"/>
      <c r="E930" s="65"/>
      <c r="F930" s="67"/>
      <c r="G930" s="242"/>
      <c r="H930" s="243"/>
      <c r="I930" s="217"/>
      <c r="J930" s="68"/>
      <c r="K930" s="220"/>
    </row>
    <row r="931" spans="1:11" ht="66.75" customHeight="1">
      <c r="A931" s="64"/>
      <c r="B931" s="64"/>
      <c r="C931" s="64"/>
      <c r="D931" s="64"/>
      <c r="E931" s="65"/>
      <c r="F931" s="67"/>
      <c r="G931" s="242"/>
      <c r="H931" s="243"/>
      <c r="I931" s="217"/>
      <c r="J931" s="68"/>
      <c r="K931" s="220"/>
    </row>
    <row r="932" spans="1:11" ht="66.75" customHeight="1">
      <c r="A932" s="64"/>
      <c r="B932" s="64"/>
      <c r="C932" s="64"/>
      <c r="D932" s="64"/>
      <c r="E932" s="65"/>
      <c r="F932" s="67"/>
      <c r="G932" s="242"/>
      <c r="H932" s="243"/>
      <c r="I932" s="217"/>
      <c r="J932" s="68"/>
      <c r="K932" s="220"/>
    </row>
    <row r="933" spans="1:11" ht="66.75" customHeight="1">
      <c r="A933" s="64"/>
      <c r="B933" s="64"/>
      <c r="C933" s="64"/>
      <c r="D933" s="64"/>
      <c r="E933" s="65"/>
      <c r="F933" s="67"/>
      <c r="G933" s="242"/>
      <c r="H933" s="243"/>
      <c r="I933" s="217"/>
      <c r="J933" s="68"/>
      <c r="K933" s="220"/>
    </row>
    <row r="934" spans="1:11" ht="66.75" customHeight="1">
      <c r="A934" s="64"/>
      <c r="B934" s="64"/>
      <c r="C934" s="64"/>
      <c r="D934" s="64"/>
      <c r="E934" s="65"/>
      <c r="F934" s="67"/>
      <c r="G934" s="242"/>
      <c r="H934" s="243"/>
      <c r="I934" s="217"/>
      <c r="J934" s="68"/>
      <c r="K934" s="220"/>
    </row>
    <row r="935" spans="1:11" ht="66.75" customHeight="1">
      <c r="A935" s="64"/>
      <c r="B935" s="64"/>
      <c r="C935" s="64"/>
      <c r="D935" s="64"/>
      <c r="E935" s="65"/>
      <c r="F935" s="67"/>
      <c r="G935" s="242"/>
      <c r="H935" s="243"/>
      <c r="I935" s="217"/>
      <c r="J935" s="68"/>
      <c r="K935" s="220"/>
    </row>
    <row r="936" spans="1:11" ht="66.75" customHeight="1">
      <c r="A936" s="64"/>
      <c r="B936" s="64"/>
      <c r="C936" s="64"/>
      <c r="D936" s="64"/>
      <c r="E936" s="65"/>
      <c r="F936" s="67"/>
      <c r="G936" s="242"/>
      <c r="H936" s="243"/>
      <c r="I936" s="217"/>
      <c r="J936" s="68"/>
      <c r="K936" s="220"/>
    </row>
    <row r="937" spans="1:11" ht="66.75" customHeight="1">
      <c r="A937" s="64"/>
      <c r="B937" s="64"/>
      <c r="C937" s="64"/>
      <c r="D937" s="64"/>
      <c r="E937" s="65"/>
      <c r="F937" s="67"/>
      <c r="G937" s="242"/>
      <c r="H937" s="243"/>
      <c r="I937" s="217"/>
      <c r="J937" s="68"/>
      <c r="K937" s="220"/>
    </row>
    <row r="938" spans="1:11" ht="66.75" customHeight="1">
      <c r="A938" s="64"/>
      <c r="B938" s="64"/>
      <c r="C938" s="64"/>
      <c r="D938" s="64"/>
      <c r="E938" s="65"/>
      <c r="F938" s="67"/>
      <c r="G938" s="242"/>
      <c r="H938" s="243"/>
      <c r="I938" s="217"/>
      <c r="J938" s="68"/>
      <c r="K938" s="220"/>
    </row>
    <row r="939" spans="1:11" ht="66.75" customHeight="1">
      <c r="A939" s="64"/>
      <c r="B939" s="64"/>
      <c r="C939" s="64"/>
      <c r="D939" s="64"/>
      <c r="E939" s="65"/>
      <c r="F939" s="67"/>
      <c r="G939" s="242"/>
      <c r="H939" s="243"/>
      <c r="I939" s="217"/>
      <c r="J939" s="68"/>
      <c r="K939" s="220"/>
    </row>
    <row r="940" spans="1:11" ht="66.75" customHeight="1">
      <c r="A940" s="64"/>
      <c r="B940" s="64"/>
      <c r="C940" s="64"/>
      <c r="D940" s="64"/>
      <c r="E940" s="65"/>
      <c r="F940" s="67"/>
      <c r="G940" s="242"/>
      <c r="H940" s="243"/>
      <c r="I940" s="217"/>
      <c r="J940" s="68"/>
      <c r="K940" s="220"/>
    </row>
    <row r="941" spans="1:11" ht="66.75" customHeight="1">
      <c r="A941" s="64"/>
      <c r="B941" s="64"/>
      <c r="C941" s="64"/>
      <c r="D941" s="64"/>
      <c r="E941" s="65"/>
      <c r="F941" s="67"/>
      <c r="G941" s="242"/>
      <c r="H941" s="243"/>
      <c r="I941" s="217"/>
      <c r="J941" s="68"/>
      <c r="K941" s="220"/>
    </row>
    <row r="942" spans="1:11" ht="66.75" customHeight="1">
      <c r="A942" s="64"/>
      <c r="B942" s="64"/>
      <c r="C942" s="64"/>
      <c r="D942" s="64"/>
      <c r="E942" s="65"/>
      <c r="F942" s="67"/>
      <c r="G942" s="242"/>
      <c r="H942" s="243"/>
      <c r="I942" s="217"/>
      <c r="J942" s="68"/>
      <c r="K942" s="220"/>
    </row>
    <row r="943" spans="1:11" ht="66.75" customHeight="1">
      <c r="A943" s="64"/>
      <c r="B943" s="64"/>
      <c r="C943" s="64"/>
      <c r="D943" s="64"/>
      <c r="E943" s="65"/>
      <c r="F943" s="67"/>
      <c r="G943" s="242"/>
      <c r="H943" s="243"/>
      <c r="I943" s="217"/>
      <c r="J943" s="68"/>
      <c r="K943" s="220"/>
    </row>
    <row r="944" spans="1:11" ht="66.75" customHeight="1">
      <c r="A944" s="64"/>
      <c r="B944" s="64"/>
      <c r="C944" s="64"/>
      <c r="D944" s="64"/>
      <c r="E944" s="65"/>
      <c r="F944" s="67"/>
      <c r="G944" s="242"/>
      <c r="H944" s="243"/>
      <c r="I944" s="217"/>
      <c r="J944" s="68"/>
      <c r="K944" s="220"/>
    </row>
    <row r="945" spans="1:11" ht="66.75" customHeight="1">
      <c r="A945" s="64"/>
      <c r="B945" s="64"/>
      <c r="C945" s="64"/>
      <c r="D945" s="64"/>
      <c r="E945" s="65"/>
      <c r="F945" s="67"/>
      <c r="G945" s="242"/>
      <c r="H945" s="243"/>
      <c r="I945" s="217"/>
      <c r="J945" s="68"/>
      <c r="K945" s="220"/>
    </row>
    <row r="946" spans="1:11" ht="66.75" customHeight="1">
      <c r="A946" s="64"/>
      <c r="B946" s="64"/>
      <c r="C946" s="64"/>
      <c r="D946" s="64"/>
      <c r="E946" s="65"/>
      <c r="F946" s="67"/>
      <c r="G946" s="242"/>
      <c r="H946" s="243"/>
      <c r="I946" s="217"/>
      <c r="J946" s="68"/>
      <c r="K946" s="220"/>
    </row>
    <row r="947" spans="1:11" ht="66.75" customHeight="1">
      <c r="A947" s="64"/>
      <c r="B947" s="64"/>
      <c r="C947" s="64"/>
      <c r="D947" s="64"/>
      <c r="E947" s="65"/>
      <c r="F947" s="67"/>
      <c r="G947" s="242"/>
      <c r="H947" s="243"/>
      <c r="I947" s="217"/>
      <c r="J947" s="68"/>
      <c r="K947" s="220"/>
    </row>
    <row r="948" spans="1:11" ht="66.75" customHeight="1">
      <c r="A948" s="64"/>
      <c r="B948" s="64"/>
      <c r="C948" s="64"/>
      <c r="D948" s="64"/>
      <c r="E948" s="65"/>
      <c r="F948" s="67"/>
      <c r="G948" s="242"/>
      <c r="H948" s="243"/>
      <c r="I948" s="217"/>
      <c r="J948" s="68"/>
      <c r="K948" s="220"/>
    </row>
    <row r="949" spans="1:11" ht="66.75" customHeight="1">
      <c r="A949" s="64"/>
      <c r="B949" s="64"/>
      <c r="C949" s="64"/>
      <c r="D949" s="64"/>
      <c r="E949" s="65"/>
      <c r="F949" s="67"/>
      <c r="G949" s="242"/>
      <c r="H949" s="243"/>
      <c r="I949" s="217"/>
      <c r="J949" s="68"/>
      <c r="K949" s="220"/>
    </row>
    <row r="950" spans="1:11" ht="66.75" customHeight="1">
      <c r="A950" s="64"/>
      <c r="B950" s="64"/>
      <c r="C950" s="64"/>
      <c r="D950" s="64"/>
      <c r="E950" s="65"/>
      <c r="F950" s="67"/>
      <c r="G950" s="242"/>
      <c r="H950" s="243"/>
      <c r="I950" s="217"/>
      <c r="J950" s="68"/>
      <c r="K950" s="220"/>
    </row>
    <row r="951" spans="1:11" ht="66.75" customHeight="1">
      <c r="A951" s="64"/>
      <c r="B951" s="64"/>
      <c r="C951" s="64"/>
      <c r="D951" s="64"/>
      <c r="E951" s="65"/>
      <c r="F951" s="67"/>
      <c r="G951" s="242"/>
      <c r="H951" s="243"/>
      <c r="I951" s="217"/>
      <c r="J951" s="68"/>
      <c r="K951" s="220"/>
    </row>
    <row r="952" spans="1:11" ht="66.75" customHeight="1">
      <c r="A952" s="64"/>
      <c r="B952" s="64"/>
      <c r="C952" s="64"/>
      <c r="D952" s="64"/>
      <c r="E952" s="65"/>
      <c r="F952" s="67"/>
      <c r="G952" s="242"/>
      <c r="H952" s="243"/>
      <c r="I952" s="217"/>
      <c r="J952" s="68"/>
      <c r="K952" s="220"/>
    </row>
    <row r="953" spans="1:11" ht="66.75" customHeight="1">
      <c r="A953" s="64"/>
      <c r="B953" s="64"/>
      <c r="C953" s="64"/>
      <c r="D953" s="64"/>
      <c r="E953" s="65"/>
      <c r="F953" s="67"/>
      <c r="G953" s="242"/>
      <c r="H953" s="243"/>
      <c r="I953" s="217"/>
      <c r="J953" s="68"/>
      <c r="K953" s="220"/>
    </row>
    <row r="954" spans="1:11" ht="66.75" customHeight="1">
      <c r="A954" s="64"/>
      <c r="B954" s="64"/>
      <c r="C954" s="64"/>
      <c r="D954" s="64"/>
      <c r="E954" s="65"/>
      <c r="F954" s="67"/>
      <c r="G954" s="242"/>
      <c r="H954" s="243"/>
      <c r="I954" s="217"/>
      <c r="J954" s="68"/>
      <c r="K954" s="220"/>
    </row>
    <row r="955" spans="1:11" ht="66.75" customHeight="1">
      <c r="A955" s="64"/>
      <c r="B955" s="64"/>
      <c r="C955" s="64"/>
      <c r="D955" s="64"/>
      <c r="E955" s="65"/>
      <c r="F955" s="67"/>
      <c r="G955" s="242"/>
      <c r="H955" s="243"/>
      <c r="I955" s="217"/>
      <c r="J955" s="68"/>
      <c r="K955" s="220"/>
    </row>
    <row r="956" spans="1:11" ht="66.75" customHeight="1">
      <c r="A956" s="64"/>
      <c r="B956" s="64"/>
      <c r="C956" s="64"/>
      <c r="D956" s="64"/>
      <c r="E956" s="65"/>
      <c r="F956" s="67"/>
      <c r="G956" s="242"/>
      <c r="H956" s="243"/>
      <c r="I956" s="217"/>
      <c r="J956" s="68"/>
      <c r="K956" s="220"/>
    </row>
    <row r="957" spans="1:11" ht="66.75" customHeight="1">
      <c r="A957" s="64"/>
      <c r="B957" s="64"/>
      <c r="C957" s="64"/>
      <c r="D957" s="64"/>
      <c r="E957" s="65"/>
      <c r="F957" s="67"/>
      <c r="G957" s="242"/>
      <c r="H957" s="243"/>
      <c r="I957" s="217"/>
      <c r="J957" s="68"/>
      <c r="K957" s="220"/>
    </row>
    <row r="958" spans="1:11" ht="66.75" customHeight="1">
      <c r="A958" s="64"/>
      <c r="B958" s="64"/>
      <c r="C958" s="64"/>
      <c r="D958" s="64"/>
      <c r="E958" s="65"/>
      <c r="F958" s="67"/>
      <c r="G958" s="242"/>
      <c r="H958" s="243"/>
      <c r="I958" s="217"/>
      <c r="J958" s="68"/>
      <c r="K958" s="220"/>
    </row>
    <row r="959" spans="1:11" ht="66.75" customHeight="1">
      <c r="A959" s="64"/>
      <c r="B959" s="64"/>
      <c r="C959" s="64"/>
      <c r="D959" s="64"/>
      <c r="E959" s="65"/>
      <c r="F959" s="67"/>
      <c r="G959" s="242"/>
      <c r="H959" s="243"/>
      <c r="I959" s="217"/>
      <c r="J959" s="68"/>
      <c r="K959" s="220"/>
    </row>
    <row r="960" spans="1:11" ht="66.75" customHeight="1">
      <c r="A960" s="64"/>
      <c r="B960" s="64"/>
      <c r="C960" s="64"/>
      <c r="D960" s="64"/>
      <c r="E960" s="65"/>
      <c r="F960" s="67"/>
      <c r="G960" s="242"/>
      <c r="H960" s="243"/>
      <c r="I960" s="217"/>
      <c r="J960" s="68"/>
      <c r="K960" s="220"/>
    </row>
    <row r="961" spans="1:11" ht="66.75" customHeight="1">
      <c r="A961" s="64"/>
      <c r="B961" s="64"/>
      <c r="C961" s="64"/>
      <c r="D961" s="64"/>
      <c r="E961" s="65"/>
      <c r="F961" s="67"/>
      <c r="G961" s="242"/>
      <c r="H961" s="243"/>
      <c r="I961" s="217"/>
      <c r="J961" s="68"/>
      <c r="K961" s="220"/>
    </row>
    <row r="962" spans="1:11" ht="66.75" customHeight="1">
      <c r="A962" s="64"/>
      <c r="B962" s="64"/>
      <c r="C962" s="64"/>
      <c r="D962" s="64"/>
      <c r="E962" s="65"/>
      <c r="F962" s="67"/>
      <c r="G962" s="242"/>
      <c r="H962" s="243"/>
      <c r="I962" s="217"/>
      <c r="J962" s="68"/>
      <c r="K962" s="220"/>
    </row>
    <row r="963" spans="1:11" ht="66.75" customHeight="1">
      <c r="A963" s="64"/>
      <c r="B963" s="64"/>
      <c r="C963" s="64"/>
      <c r="D963" s="64"/>
      <c r="E963" s="65"/>
      <c r="F963" s="67"/>
      <c r="G963" s="242"/>
      <c r="H963" s="243"/>
      <c r="I963" s="217"/>
      <c r="J963" s="68"/>
      <c r="K963" s="220"/>
    </row>
    <row r="964" spans="1:11" ht="66.75" customHeight="1">
      <c r="A964" s="64"/>
      <c r="B964" s="64"/>
      <c r="C964" s="64"/>
      <c r="D964" s="64"/>
      <c r="E964" s="65"/>
      <c r="F964" s="67"/>
      <c r="G964" s="242"/>
      <c r="H964" s="243"/>
      <c r="I964" s="217"/>
      <c r="J964" s="68"/>
      <c r="K964" s="220"/>
    </row>
    <row r="965" spans="1:11" ht="66.75" customHeight="1">
      <c r="A965" s="64"/>
      <c r="B965" s="64"/>
      <c r="C965" s="64"/>
      <c r="D965" s="64"/>
      <c r="E965" s="65"/>
      <c r="F965" s="67"/>
      <c r="G965" s="242"/>
      <c r="H965" s="243"/>
      <c r="I965" s="217"/>
      <c r="J965" s="68"/>
      <c r="K965" s="220"/>
    </row>
    <row r="966" spans="1:11" ht="66.75" customHeight="1">
      <c r="A966" s="64"/>
      <c r="B966" s="64"/>
      <c r="C966" s="64"/>
      <c r="D966" s="64"/>
      <c r="E966" s="65"/>
      <c r="F966" s="67"/>
      <c r="G966" s="242"/>
      <c r="H966" s="243"/>
      <c r="I966" s="217"/>
      <c r="J966" s="68"/>
      <c r="K966" s="220"/>
    </row>
    <row r="967" spans="1:11" ht="66.75" customHeight="1">
      <c r="A967" s="64"/>
      <c r="B967" s="64"/>
      <c r="C967" s="64"/>
      <c r="D967" s="64"/>
      <c r="E967" s="65"/>
      <c r="F967" s="67"/>
      <c r="G967" s="242"/>
      <c r="H967" s="243"/>
      <c r="I967" s="217"/>
      <c r="J967" s="68"/>
      <c r="K967" s="220"/>
    </row>
    <row r="968" spans="1:11" ht="66.75" customHeight="1">
      <c r="A968" s="64"/>
      <c r="B968" s="64"/>
      <c r="C968" s="64"/>
      <c r="D968" s="64"/>
      <c r="E968" s="65"/>
      <c r="F968" s="67"/>
      <c r="G968" s="242"/>
      <c r="H968" s="243"/>
      <c r="I968" s="217"/>
      <c r="J968" s="68"/>
      <c r="K968" s="220"/>
    </row>
    <row r="969" spans="1:11" ht="66.75" customHeight="1">
      <c r="A969" s="64"/>
      <c r="B969" s="64"/>
      <c r="C969" s="64"/>
      <c r="D969" s="64"/>
      <c r="E969" s="65"/>
      <c r="F969" s="67"/>
      <c r="G969" s="242"/>
      <c r="H969" s="243"/>
      <c r="I969" s="217"/>
      <c r="J969" s="68"/>
      <c r="K969" s="220"/>
    </row>
    <row r="970" spans="1:11" ht="66.75" customHeight="1">
      <c r="A970" s="64"/>
      <c r="B970" s="64"/>
      <c r="C970" s="64"/>
      <c r="D970" s="64"/>
      <c r="E970" s="65"/>
      <c r="F970" s="67"/>
      <c r="G970" s="242"/>
      <c r="H970" s="243"/>
      <c r="I970" s="217"/>
      <c r="J970" s="68"/>
      <c r="K970" s="220"/>
    </row>
    <row r="971" spans="1:11" ht="66.75" customHeight="1">
      <c r="A971" s="64"/>
      <c r="B971" s="64"/>
      <c r="C971" s="64"/>
      <c r="D971" s="64"/>
      <c r="E971" s="65"/>
      <c r="F971" s="67"/>
      <c r="G971" s="242"/>
      <c r="H971" s="243"/>
      <c r="I971" s="217"/>
      <c r="J971" s="68"/>
      <c r="K971" s="220"/>
    </row>
    <row r="972" spans="1:11" ht="66.75" customHeight="1">
      <c r="A972" s="64"/>
      <c r="B972" s="64"/>
      <c r="C972" s="64"/>
      <c r="D972" s="64"/>
      <c r="E972" s="65"/>
      <c r="F972" s="67"/>
      <c r="G972" s="242"/>
      <c r="H972" s="243"/>
      <c r="I972" s="217"/>
      <c r="J972" s="68"/>
      <c r="K972" s="220"/>
    </row>
    <row r="973" spans="1:11" ht="66.75" customHeight="1">
      <c r="A973" s="64"/>
      <c r="B973" s="64"/>
      <c r="C973" s="64"/>
      <c r="D973" s="64"/>
      <c r="E973" s="65"/>
      <c r="F973" s="67"/>
      <c r="G973" s="242"/>
      <c r="H973" s="243"/>
      <c r="I973" s="217"/>
      <c r="J973" s="68"/>
      <c r="K973" s="220"/>
    </row>
    <row r="974" spans="1:11" ht="66.75" customHeight="1">
      <c r="A974" s="64"/>
      <c r="B974" s="64"/>
      <c r="C974" s="64"/>
      <c r="D974" s="64"/>
      <c r="E974" s="65"/>
      <c r="F974" s="67"/>
      <c r="G974" s="242"/>
      <c r="H974" s="243"/>
      <c r="I974" s="217"/>
      <c r="J974" s="68"/>
      <c r="K974" s="220"/>
    </row>
    <row r="975" spans="1:11" ht="66.75" customHeight="1">
      <c r="A975" s="64"/>
      <c r="B975" s="64"/>
      <c r="C975" s="64"/>
      <c r="D975" s="64"/>
      <c r="E975" s="65"/>
      <c r="F975" s="67"/>
      <c r="G975" s="242"/>
      <c r="H975" s="243"/>
      <c r="I975" s="217"/>
      <c r="J975" s="68"/>
      <c r="K975" s="220"/>
    </row>
    <row r="976" spans="1:11" ht="66.75" customHeight="1">
      <c r="A976" s="64"/>
      <c r="B976" s="64"/>
      <c r="C976" s="64"/>
      <c r="D976" s="64"/>
      <c r="E976" s="65"/>
      <c r="F976" s="67"/>
      <c r="G976" s="242"/>
      <c r="H976" s="243"/>
      <c r="I976" s="217"/>
      <c r="J976" s="68"/>
      <c r="K976" s="220"/>
    </row>
    <row r="977" spans="1:11" ht="66.75" customHeight="1">
      <c r="A977" s="64"/>
      <c r="B977" s="64"/>
      <c r="C977" s="64"/>
      <c r="D977" s="64"/>
      <c r="E977" s="65"/>
      <c r="F977" s="67"/>
      <c r="G977" s="242"/>
      <c r="H977" s="243"/>
      <c r="I977" s="217"/>
      <c r="J977" s="68"/>
      <c r="K977" s="220"/>
    </row>
    <row r="978" spans="1:11" ht="66.75" customHeight="1">
      <c r="A978" s="64"/>
      <c r="B978" s="64"/>
      <c r="C978" s="64"/>
      <c r="D978" s="64"/>
      <c r="E978" s="65"/>
      <c r="F978" s="67"/>
      <c r="G978" s="242"/>
      <c r="H978" s="243"/>
      <c r="I978" s="217"/>
      <c r="J978" s="68"/>
      <c r="K978" s="220"/>
    </row>
    <row r="979" spans="1:11" ht="66.75" customHeight="1">
      <c r="A979" s="64"/>
      <c r="B979" s="64"/>
      <c r="C979" s="64"/>
      <c r="D979" s="64"/>
      <c r="E979" s="65"/>
      <c r="F979" s="67"/>
      <c r="G979" s="242"/>
      <c r="H979" s="243"/>
      <c r="I979" s="217"/>
      <c r="J979" s="68"/>
      <c r="K979" s="220"/>
    </row>
    <row r="980" spans="1:11" ht="66.75" customHeight="1">
      <c r="A980" s="64"/>
      <c r="B980" s="64"/>
      <c r="C980" s="64"/>
      <c r="D980" s="64"/>
      <c r="E980" s="65"/>
      <c r="F980" s="67"/>
      <c r="G980" s="242"/>
      <c r="H980" s="243"/>
      <c r="I980" s="217"/>
      <c r="J980" s="68"/>
      <c r="K980" s="220"/>
    </row>
    <row r="981" spans="1:11" ht="66.75" customHeight="1">
      <c r="A981" s="64"/>
      <c r="B981" s="64"/>
      <c r="C981" s="64"/>
      <c r="D981" s="64"/>
      <c r="E981" s="65"/>
      <c r="F981" s="67"/>
      <c r="G981" s="242"/>
      <c r="H981" s="243"/>
      <c r="I981" s="217"/>
      <c r="J981" s="68"/>
      <c r="K981" s="220"/>
    </row>
    <row r="982" spans="1:11" ht="66.75" customHeight="1">
      <c r="A982" s="64"/>
      <c r="B982" s="64"/>
      <c r="C982" s="64"/>
      <c r="D982" s="64"/>
      <c r="E982" s="65"/>
      <c r="F982" s="67"/>
      <c r="G982" s="242"/>
      <c r="H982" s="243"/>
      <c r="I982" s="217"/>
      <c r="J982" s="68"/>
      <c r="K982" s="220"/>
    </row>
    <row r="983" spans="1:11" ht="66.75" customHeight="1">
      <c r="A983" s="64"/>
      <c r="B983" s="64"/>
      <c r="C983" s="64"/>
      <c r="D983" s="64"/>
      <c r="E983" s="65"/>
      <c r="F983" s="67"/>
      <c r="G983" s="242"/>
      <c r="H983" s="243"/>
      <c r="I983" s="217"/>
      <c r="J983" s="68"/>
      <c r="K983" s="220"/>
    </row>
    <row r="984" spans="1:11" ht="66.75" customHeight="1">
      <c r="A984" s="64"/>
      <c r="B984" s="64"/>
      <c r="C984" s="64"/>
      <c r="D984" s="64"/>
      <c r="E984" s="65"/>
      <c r="F984" s="67"/>
      <c r="G984" s="242"/>
      <c r="H984" s="243"/>
      <c r="I984" s="217"/>
      <c r="J984" s="68"/>
      <c r="K984" s="220"/>
    </row>
    <row r="985" spans="1:11" ht="66.75" customHeight="1">
      <c r="A985" s="64"/>
      <c r="B985" s="64"/>
      <c r="C985" s="64"/>
      <c r="D985" s="64"/>
      <c r="E985" s="65"/>
      <c r="F985" s="67"/>
      <c r="G985" s="242"/>
      <c r="H985" s="243"/>
      <c r="I985" s="217"/>
      <c r="J985" s="68"/>
      <c r="K985" s="220"/>
    </row>
    <row r="986" spans="1:11" ht="66.75" customHeight="1">
      <c r="A986" s="64"/>
      <c r="B986" s="64"/>
      <c r="C986" s="64"/>
      <c r="D986" s="64"/>
      <c r="E986" s="65"/>
      <c r="F986" s="67"/>
      <c r="G986" s="242"/>
      <c r="H986" s="243"/>
      <c r="I986" s="217"/>
      <c r="J986" s="68"/>
      <c r="K986" s="220"/>
    </row>
    <row r="987" spans="1:11" ht="66.75" customHeight="1">
      <c r="A987" s="64"/>
      <c r="B987" s="64"/>
      <c r="C987" s="64"/>
      <c r="D987" s="64"/>
      <c r="E987" s="65"/>
      <c r="F987" s="67"/>
      <c r="G987" s="242"/>
      <c r="H987" s="243"/>
      <c r="I987" s="217"/>
      <c r="J987" s="68"/>
      <c r="K987" s="220"/>
    </row>
    <row r="988" spans="1:11" ht="66.75" customHeight="1">
      <c r="A988" s="64"/>
      <c r="B988" s="64"/>
      <c r="C988" s="64"/>
      <c r="D988" s="64"/>
      <c r="E988" s="65"/>
      <c r="F988" s="67"/>
      <c r="G988" s="242"/>
      <c r="H988" s="243"/>
      <c r="I988" s="217"/>
      <c r="J988" s="68"/>
      <c r="K988" s="220"/>
    </row>
    <row r="989" spans="1:11" ht="66.75" customHeight="1">
      <c r="A989" s="64"/>
      <c r="B989" s="64"/>
      <c r="C989" s="64"/>
      <c r="D989" s="64"/>
      <c r="E989" s="65"/>
      <c r="F989" s="67"/>
      <c r="G989" s="242"/>
      <c r="H989" s="243"/>
      <c r="I989" s="217"/>
      <c r="J989" s="68"/>
      <c r="K989" s="220"/>
    </row>
    <row r="990" spans="1:11" ht="66.75" customHeight="1">
      <c r="A990" s="64"/>
      <c r="B990" s="64"/>
      <c r="C990" s="64"/>
      <c r="D990" s="64"/>
      <c r="E990" s="65"/>
      <c r="F990" s="67"/>
      <c r="G990" s="242"/>
      <c r="H990" s="243"/>
      <c r="I990" s="217"/>
      <c r="J990" s="68"/>
      <c r="K990" s="220"/>
    </row>
    <row r="991" spans="1:11" ht="66.75" customHeight="1">
      <c r="A991" s="64"/>
      <c r="B991" s="64"/>
      <c r="C991" s="64"/>
      <c r="D991" s="64"/>
      <c r="E991" s="65"/>
      <c r="F991" s="67"/>
      <c r="G991" s="242"/>
      <c r="H991" s="243"/>
      <c r="I991" s="217"/>
      <c r="J991" s="68"/>
      <c r="K991" s="220"/>
    </row>
    <row r="992" spans="1:11" ht="66.75" customHeight="1">
      <c r="A992" s="64"/>
      <c r="B992" s="64"/>
      <c r="C992" s="64"/>
      <c r="D992" s="64"/>
      <c r="E992" s="65"/>
      <c r="F992" s="67"/>
      <c r="G992" s="242"/>
      <c r="H992" s="243"/>
      <c r="I992" s="217"/>
      <c r="J992" s="68"/>
      <c r="K992" s="220"/>
    </row>
    <row r="993" spans="1:11" ht="66.75" customHeight="1">
      <c r="A993" s="64"/>
      <c r="B993" s="64"/>
      <c r="C993" s="64"/>
      <c r="D993" s="64"/>
      <c r="E993" s="65"/>
      <c r="F993" s="68"/>
      <c r="G993" s="242"/>
      <c r="H993" s="243"/>
      <c r="I993" s="217"/>
      <c r="J993" s="68"/>
      <c r="K993" s="220"/>
    </row>
    <row r="994" spans="1:11" ht="66.75" customHeight="1">
      <c r="A994" s="64"/>
      <c r="B994" s="64"/>
      <c r="C994" s="64"/>
      <c r="D994" s="64"/>
      <c r="E994" s="65"/>
      <c r="F994" s="68"/>
      <c r="G994" s="242"/>
      <c r="H994" s="243"/>
      <c r="I994" s="217"/>
      <c r="J994" s="68"/>
      <c r="K994" s="220"/>
    </row>
    <row r="995" spans="1:11" ht="66.75" customHeight="1">
      <c r="A995" s="5"/>
      <c r="B995" s="5"/>
      <c r="C995" s="5"/>
      <c r="D995" s="5"/>
      <c r="E995" s="5"/>
      <c r="F995" s="68"/>
      <c r="G995" s="242"/>
      <c r="H995" s="243"/>
      <c r="J995" s="68"/>
      <c r="K995" s="220"/>
    </row>
    <row r="996" spans="1:11" ht="66.75" customHeight="1">
      <c r="A996" s="5"/>
      <c r="B996" s="5"/>
      <c r="C996" s="5"/>
      <c r="D996" s="5"/>
      <c r="E996" s="5"/>
      <c r="J996" s="68"/>
      <c r="K996" s="220"/>
    </row>
    <row r="997" spans="1:11" ht="66.75" customHeight="1">
      <c r="A997" s="5"/>
      <c r="B997" s="5"/>
      <c r="C997" s="5"/>
      <c r="D997" s="5"/>
      <c r="E997" s="5"/>
      <c r="J997" s="68"/>
      <c r="K997" s="220"/>
    </row>
  </sheetData>
  <autoFilter ref="B1:B997" xr:uid="{00000000-0001-0000-0500-000000000000}"/>
  <mergeCells count="6">
    <mergeCell ref="A39:A40"/>
    <mergeCell ref="A2:A3"/>
    <mergeCell ref="A4:A12"/>
    <mergeCell ref="A13:A16"/>
    <mergeCell ref="A17:A33"/>
    <mergeCell ref="A34:A38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BN100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7" sqref="C7"/>
    </sheetView>
  </sheetViews>
  <sheetFormatPr defaultColWidth="12.5703125" defaultRowHeight="15.75" customHeight="1"/>
  <cols>
    <col min="1" max="1" width="37.85546875" customWidth="1"/>
    <col min="2" max="2" width="19.140625" customWidth="1"/>
    <col min="3" max="3" width="20" customWidth="1"/>
    <col min="4" max="4" width="12" customWidth="1"/>
    <col min="5" max="5" width="8.42578125" customWidth="1"/>
    <col min="6" max="6" width="20" customWidth="1"/>
    <col min="7" max="7" width="12.5703125" customWidth="1"/>
    <col min="8" max="8" width="14.5703125" customWidth="1"/>
    <col min="9" max="9" width="14.28515625" customWidth="1"/>
    <col min="10" max="10" width="14.42578125" customWidth="1"/>
    <col min="11" max="11" width="18" customWidth="1"/>
    <col min="12" max="12" width="15.5703125" customWidth="1"/>
    <col min="13" max="14" width="13.140625" customWidth="1"/>
    <col min="15" max="15" width="15.85546875" customWidth="1"/>
    <col min="16" max="16" width="16.42578125" customWidth="1"/>
    <col min="17" max="17" width="13.5703125" customWidth="1"/>
    <col min="18" max="18" width="14.7109375" customWidth="1"/>
    <col min="19" max="20" width="18.28515625" customWidth="1"/>
    <col min="21" max="21" width="14.42578125" customWidth="1"/>
    <col min="22" max="22" width="18.28515625" customWidth="1"/>
    <col min="23" max="26" width="19.140625" customWidth="1"/>
    <col min="27" max="34" width="18.5703125" customWidth="1"/>
    <col min="35" max="38" width="18.42578125" customWidth="1"/>
    <col min="39" max="42" width="18" customWidth="1"/>
    <col min="43" max="46" width="18.85546875" customWidth="1"/>
    <col min="47" max="50" width="18.140625" customWidth="1"/>
    <col min="51" max="54" width="18.7109375" customWidth="1"/>
    <col min="55" max="58" width="19" customWidth="1"/>
    <col min="59" max="64" width="18.42578125" customWidth="1"/>
    <col min="65" max="65" width="20.28515625" customWidth="1"/>
    <col min="66" max="66" width="15.7109375" customWidth="1"/>
  </cols>
  <sheetData>
    <row r="1" spans="1:66" ht="32.25" customHeight="1">
      <c r="A1" s="6" t="s">
        <v>2</v>
      </c>
      <c r="B1" s="6" t="s">
        <v>235</v>
      </c>
      <c r="C1" s="6" t="s">
        <v>3</v>
      </c>
      <c r="D1" s="6" t="s">
        <v>5</v>
      </c>
      <c r="E1" s="6" t="s">
        <v>6</v>
      </c>
      <c r="F1" s="6" t="s">
        <v>9</v>
      </c>
      <c r="G1" s="6" t="s">
        <v>315</v>
      </c>
      <c r="H1" s="99" t="s">
        <v>10</v>
      </c>
      <c r="I1" s="6" t="s">
        <v>236</v>
      </c>
      <c r="J1" s="6" t="s">
        <v>237</v>
      </c>
      <c r="K1" s="6" t="s">
        <v>316</v>
      </c>
      <c r="L1" s="244" t="s">
        <v>317</v>
      </c>
      <c r="M1" s="245" t="s">
        <v>238</v>
      </c>
      <c r="N1" s="246" t="s">
        <v>318</v>
      </c>
      <c r="O1" s="6" t="s">
        <v>239</v>
      </c>
      <c r="P1" s="99" t="s">
        <v>319</v>
      </c>
      <c r="Q1" s="6" t="s">
        <v>320</v>
      </c>
      <c r="R1" s="6" t="s">
        <v>321</v>
      </c>
      <c r="S1" s="6" t="s">
        <v>243</v>
      </c>
      <c r="T1" s="6" t="s">
        <v>244</v>
      </c>
      <c r="U1" s="6" t="s">
        <v>322</v>
      </c>
      <c r="V1" s="6" t="s">
        <v>323</v>
      </c>
      <c r="W1" s="6" t="s">
        <v>247</v>
      </c>
      <c r="X1" s="6" t="s">
        <v>324</v>
      </c>
      <c r="Y1" s="6" t="s">
        <v>325</v>
      </c>
      <c r="Z1" s="6" t="s">
        <v>326</v>
      </c>
      <c r="AA1" s="6" t="s">
        <v>251</v>
      </c>
      <c r="AB1" s="6" t="s">
        <v>327</v>
      </c>
      <c r="AC1" s="6" t="s">
        <v>328</v>
      </c>
      <c r="AD1" s="6" t="s">
        <v>329</v>
      </c>
      <c r="AE1" s="6" t="s">
        <v>255</v>
      </c>
      <c r="AF1" s="6" t="s">
        <v>330</v>
      </c>
      <c r="AG1" s="6" t="s">
        <v>331</v>
      </c>
      <c r="AH1" s="6" t="s">
        <v>332</v>
      </c>
      <c r="AI1" s="6" t="s">
        <v>259</v>
      </c>
      <c r="AJ1" s="6" t="s">
        <v>333</v>
      </c>
      <c r="AK1" s="6" t="s">
        <v>334</v>
      </c>
      <c r="AL1" s="6" t="s">
        <v>335</v>
      </c>
      <c r="AM1" s="6" t="s">
        <v>336</v>
      </c>
      <c r="AN1" s="6" t="s">
        <v>337</v>
      </c>
      <c r="AO1" s="6" t="s">
        <v>338</v>
      </c>
      <c r="AP1" s="6" t="s">
        <v>339</v>
      </c>
      <c r="AQ1" s="6" t="s">
        <v>267</v>
      </c>
      <c r="AR1" s="6" t="s">
        <v>340</v>
      </c>
      <c r="AS1" s="6" t="s">
        <v>341</v>
      </c>
      <c r="AT1" s="6" t="s">
        <v>342</v>
      </c>
      <c r="AU1" s="6" t="s">
        <v>271</v>
      </c>
      <c r="AV1" s="6" t="s">
        <v>343</v>
      </c>
      <c r="AW1" s="6" t="s">
        <v>344</v>
      </c>
      <c r="AX1" s="6" t="s">
        <v>345</v>
      </c>
      <c r="AY1" s="6" t="s">
        <v>275</v>
      </c>
      <c r="AZ1" s="6" t="s">
        <v>346</v>
      </c>
      <c r="BA1" s="6" t="s">
        <v>347</v>
      </c>
      <c r="BB1" s="6" t="s">
        <v>348</v>
      </c>
      <c r="BC1" s="6" t="s">
        <v>279</v>
      </c>
      <c r="BD1" s="6" t="s">
        <v>349</v>
      </c>
      <c r="BE1" s="6" t="s">
        <v>350</v>
      </c>
      <c r="BF1" s="6" t="s">
        <v>351</v>
      </c>
      <c r="BG1" s="6" t="s">
        <v>283</v>
      </c>
      <c r="BH1" s="6" t="s">
        <v>352</v>
      </c>
      <c r="BI1" s="6" t="s">
        <v>350</v>
      </c>
      <c r="BJ1" s="6" t="s">
        <v>353</v>
      </c>
      <c r="BK1" s="6" t="s">
        <v>355</v>
      </c>
      <c r="BL1" s="6" t="s">
        <v>287</v>
      </c>
      <c r="BM1" s="6" t="s">
        <v>356</v>
      </c>
      <c r="BN1" s="6" t="s">
        <v>357</v>
      </c>
    </row>
    <row r="2" spans="1:66" ht="15">
      <c r="A2" s="247" t="s">
        <v>21</v>
      </c>
      <c r="B2" s="100">
        <f t="shared" ref="B2:B23" si="0">SUM(P2-R2+T2-V2+X2-Z2+AB2-AD2+AF2-AH2+AJ2-AL2+AN2-AP2+AR2-AT2+AV2-AX2+AZ2-BB2+BD2-BF2+BH2-BJ2-BL2)</f>
        <v>26224.040000000008</v>
      </c>
      <c r="C2" s="101" t="s">
        <v>22</v>
      </c>
      <c r="D2" s="102">
        <v>44562</v>
      </c>
      <c r="E2" s="101">
        <v>21002830</v>
      </c>
      <c r="F2" s="103">
        <v>44593</v>
      </c>
      <c r="G2" s="103">
        <v>44593</v>
      </c>
      <c r="H2" s="103">
        <v>46053</v>
      </c>
      <c r="I2" s="104" t="s">
        <v>26</v>
      </c>
      <c r="J2" s="104">
        <v>24012.09</v>
      </c>
      <c r="K2" s="104">
        <v>317146.82</v>
      </c>
      <c r="L2" s="104">
        <f t="shared" ref="L2:L3" si="1">SUM(K2/12)</f>
        <v>26428.901666666668</v>
      </c>
      <c r="M2" s="104" t="s">
        <v>26</v>
      </c>
      <c r="N2" s="100">
        <f t="shared" ref="N2:N10" si="2">SUM(R2,V2,Z2,AD2,AH2,AL2,AP2,AT2,AX2,BB2,BF2,BJ2)</f>
        <v>368944.64000000001</v>
      </c>
      <c r="O2" s="104">
        <v>24012.09</v>
      </c>
      <c r="P2" s="104">
        <v>24012.09</v>
      </c>
      <c r="Q2" s="104">
        <v>24430.93</v>
      </c>
      <c r="R2" s="104">
        <v>24430.93</v>
      </c>
      <c r="S2" s="104">
        <v>24012.09</v>
      </c>
      <c r="T2" s="104">
        <v>24012.09</v>
      </c>
      <c r="U2" s="104">
        <v>24462.67</v>
      </c>
      <c r="V2" s="104">
        <v>24462.67</v>
      </c>
      <c r="W2" s="104">
        <v>26428.9</v>
      </c>
      <c r="X2" s="104">
        <v>26428.9</v>
      </c>
      <c r="Y2" s="104">
        <v>26810.53</v>
      </c>
      <c r="Z2" s="104">
        <v>26810.53</v>
      </c>
      <c r="AA2" s="104">
        <v>26428.9</v>
      </c>
      <c r="AB2" s="104">
        <v>26428.9</v>
      </c>
      <c r="AC2" s="104">
        <v>26930.400000000001</v>
      </c>
      <c r="AD2" s="104">
        <v>26930.400000000001</v>
      </c>
      <c r="AE2" s="104">
        <v>26428.9</v>
      </c>
      <c r="AF2" s="104">
        <v>26428.9</v>
      </c>
      <c r="AG2" s="104">
        <v>27347.4</v>
      </c>
      <c r="AH2" s="104">
        <v>27347.4</v>
      </c>
      <c r="AI2" s="104">
        <v>26428.9</v>
      </c>
      <c r="AJ2" s="104">
        <v>26428.9</v>
      </c>
      <c r="AK2" s="104">
        <v>43642.400000000001</v>
      </c>
      <c r="AL2" s="104">
        <v>43642.400000000001</v>
      </c>
      <c r="AM2" s="104">
        <v>26428.9</v>
      </c>
      <c r="AN2" s="104">
        <v>26428.9</v>
      </c>
      <c r="AO2" s="104">
        <v>61605.39</v>
      </c>
      <c r="AP2" s="104">
        <v>61605.39</v>
      </c>
      <c r="AQ2" s="104" t="s">
        <v>358</v>
      </c>
      <c r="AR2" s="104">
        <v>85000</v>
      </c>
      <c r="AS2" s="104">
        <v>30073.95</v>
      </c>
      <c r="AT2" s="104">
        <v>30073.95</v>
      </c>
      <c r="AU2" s="104">
        <v>26428.9</v>
      </c>
      <c r="AV2" s="104">
        <v>45000</v>
      </c>
      <c r="AW2" s="104">
        <v>27251.200000000001</v>
      </c>
      <c r="AX2" s="104">
        <v>27251.200000000001</v>
      </c>
      <c r="AY2" s="104">
        <v>26428.9</v>
      </c>
      <c r="AZ2" s="104">
        <v>45000</v>
      </c>
      <c r="BA2" s="104">
        <v>27860.63</v>
      </c>
      <c r="BB2" s="104">
        <v>27860.63</v>
      </c>
      <c r="BC2" s="104">
        <v>26428.9</v>
      </c>
      <c r="BD2" s="104">
        <v>20000</v>
      </c>
      <c r="BE2" s="104">
        <v>21413.21</v>
      </c>
      <c r="BF2" s="104">
        <v>21413.21</v>
      </c>
      <c r="BG2" s="104">
        <v>26428.9</v>
      </c>
      <c r="BH2" s="104">
        <v>20000</v>
      </c>
      <c r="BI2" s="104">
        <v>27115.93</v>
      </c>
      <c r="BJ2" s="104">
        <v>27115.93</v>
      </c>
      <c r="BK2" s="104"/>
      <c r="BL2" s="104"/>
      <c r="BM2" s="100">
        <f t="shared" ref="BM2:BM10" si="3">SUM(P2:BG2)</f>
        <v>1320698.2899999996</v>
      </c>
      <c r="BN2" s="101"/>
    </row>
    <row r="3" spans="1:66" ht="30">
      <c r="A3" s="248" t="s">
        <v>27</v>
      </c>
      <c r="B3" s="52">
        <f t="shared" si="0"/>
        <v>8189.9700000000012</v>
      </c>
      <c r="C3" s="105" t="s">
        <v>28</v>
      </c>
      <c r="D3" s="105" t="s">
        <v>30</v>
      </c>
      <c r="E3" s="105">
        <v>22002981</v>
      </c>
      <c r="F3" s="106">
        <v>44812</v>
      </c>
      <c r="G3" s="106">
        <v>45538</v>
      </c>
      <c r="H3" s="106">
        <v>45907</v>
      </c>
      <c r="I3" s="107">
        <v>492553.11</v>
      </c>
      <c r="J3" s="107">
        <v>40581.699999999997</v>
      </c>
      <c r="K3" s="107">
        <v>466855.6</v>
      </c>
      <c r="L3" s="107">
        <f t="shared" si="1"/>
        <v>38904.633333333331</v>
      </c>
      <c r="M3" s="107">
        <v>471106.2</v>
      </c>
      <c r="N3" s="52">
        <f t="shared" si="2"/>
        <v>473471.68</v>
      </c>
      <c r="O3" s="107">
        <v>39258.85</v>
      </c>
      <c r="P3" s="107">
        <v>39258.85</v>
      </c>
      <c r="Q3" s="107">
        <v>39258.85</v>
      </c>
      <c r="R3" s="107">
        <v>39258.85</v>
      </c>
      <c r="S3" s="107">
        <v>39258.85</v>
      </c>
      <c r="T3" s="107">
        <v>39258.85</v>
      </c>
      <c r="U3" s="107">
        <v>38258.85</v>
      </c>
      <c r="V3" s="107">
        <v>39258.85</v>
      </c>
      <c r="W3" s="107">
        <v>39258.85</v>
      </c>
      <c r="X3" s="107">
        <v>39258.85</v>
      </c>
      <c r="Y3" s="107">
        <v>39258.85</v>
      </c>
      <c r="Z3" s="107">
        <v>39258.85</v>
      </c>
      <c r="AA3" s="107">
        <v>39258.85</v>
      </c>
      <c r="AB3" s="107">
        <v>39258.85</v>
      </c>
      <c r="AC3" s="107">
        <v>39258.85</v>
      </c>
      <c r="AD3" s="107">
        <v>39258.85</v>
      </c>
      <c r="AE3" s="107">
        <v>39258.85</v>
      </c>
      <c r="AF3" s="107">
        <v>39258.85</v>
      </c>
      <c r="AG3" s="107">
        <v>39258.85</v>
      </c>
      <c r="AH3" s="107">
        <v>39258.85</v>
      </c>
      <c r="AI3" s="107">
        <v>39258.85</v>
      </c>
      <c r="AJ3" s="107">
        <v>39258.85</v>
      </c>
      <c r="AK3" s="107">
        <v>39258.85</v>
      </c>
      <c r="AL3" s="107">
        <v>39258.85</v>
      </c>
      <c r="AM3" s="107">
        <v>39258.85</v>
      </c>
      <c r="AN3" s="107">
        <v>39258.85</v>
      </c>
      <c r="AO3" s="107">
        <v>39258.85</v>
      </c>
      <c r="AP3" s="107">
        <v>39258.85</v>
      </c>
      <c r="AQ3" s="107">
        <v>39258.85</v>
      </c>
      <c r="AR3" s="107">
        <v>39258.85</v>
      </c>
      <c r="AS3" s="107">
        <v>39258.85</v>
      </c>
      <c r="AT3" s="107">
        <v>39258.85</v>
      </c>
      <c r="AU3" s="107">
        <f>J3/30*7</f>
        <v>9469.0633333333317</v>
      </c>
      <c r="AV3" s="107">
        <v>40273.040000000001</v>
      </c>
      <c r="AW3" s="108">
        <v>37655.78</v>
      </c>
      <c r="AX3" s="108">
        <v>37655.78</v>
      </c>
      <c r="AY3" s="107">
        <v>40581.699999999997</v>
      </c>
      <c r="AZ3" s="107">
        <f>40581.7+5572.71</f>
        <v>46154.409999999996</v>
      </c>
      <c r="BA3" s="107">
        <v>40581.699999999997</v>
      </c>
      <c r="BB3" s="107">
        <v>40581.699999999997</v>
      </c>
      <c r="BC3" s="107"/>
      <c r="BD3" s="107">
        <v>40581.699999999997</v>
      </c>
      <c r="BE3" s="108">
        <v>40581.699999999997</v>
      </c>
      <c r="BF3" s="108">
        <v>40581.699999999997</v>
      </c>
      <c r="BG3" s="107"/>
      <c r="BH3" s="107">
        <v>40581.699999999997</v>
      </c>
      <c r="BI3" s="107">
        <v>40581.699999999997</v>
      </c>
      <c r="BJ3" s="108">
        <v>40581.699999999997</v>
      </c>
      <c r="BK3" s="107"/>
      <c r="BL3" s="107"/>
      <c r="BM3" s="52">
        <f t="shared" si="3"/>
        <v>1630722.6233333331</v>
      </c>
      <c r="BN3" s="105"/>
    </row>
    <row r="4" spans="1:66" ht="30">
      <c r="A4" s="248" t="s">
        <v>33</v>
      </c>
      <c r="B4" s="100">
        <f t="shared" si="0"/>
        <v>44813.659999999989</v>
      </c>
      <c r="C4" s="101" t="s">
        <v>34</v>
      </c>
      <c r="D4" s="109">
        <v>45200</v>
      </c>
      <c r="E4" s="9">
        <v>23002162</v>
      </c>
      <c r="F4" s="103">
        <v>45113</v>
      </c>
      <c r="G4" s="103">
        <v>45111</v>
      </c>
      <c r="H4" s="103">
        <v>46208</v>
      </c>
      <c r="I4" s="104">
        <v>658590.64</v>
      </c>
      <c r="J4" s="104">
        <v>3000</v>
      </c>
      <c r="K4" s="104">
        <v>7925.31</v>
      </c>
      <c r="L4" s="104">
        <f>SUM(K4/3)</f>
        <v>2641.77</v>
      </c>
      <c r="M4" s="104" t="s">
        <v>26</v>
      </c>
      <c r="N4" s="100">
        <f t="shared" si="2"/>
        <v>56186.34</v>
      </c>
      <c r="O4" s="104">
        <v>3000</v>
      </c>
      <c r="P4" s="104">
        <v>3000</v>
      </c>
      <c r="Q4" s="104">
        <v>8726.9500000000007</v>
      </c>
      <c r="R4" s="104">
        <v>8726.9500000000007</v>
      </c>
      <c r="S4" s="104">
        <v>3000</v>
      </c>
      <c r="T4" s="104">
        <v>3000</v>
      </c>
      <c r="U4" s="104">
        <v>3835.36</v>
      </c>
      <c r="V4" s="104">
        <v>3835.36</v>
      </c>
      <c r="W4" s="104">
        <v>20000</v>
      </c>
      <c r="X4" s="104">
        <v>35000</v>
      </c>
      <c r="Y4" s="104">
        <v>8009.77</v>
      </c>
      <c r="Z4" s="104">
        <v>8009.77</v>
      </c>
      <c r="AA4" s="104">
        <v>15000</v>
      </c>
      <c r="AB4" s="104"/>
      <c r="AC4" s="104">
        <v>6233.03</v>
      </c>
      <c r="AD4" s="104">
        <v>6233.03</v>
      </c>
      <c r="AE4" s="104">
        <v>15000</v>
      </c>
      <c r="AF4" s="104">
        <v>15000</v>
      </c>
      <c r="AG4" s="104">
        <v>4810.8999999999996</v>
      </c>
      <c r="AH4" s="104">
        <v>4810.8999999999996</v>
      </c>
      <c r="AI4" s="104">
        <v>15000</v>
      </c>
      <c r="AJ4" s="104">
        <v>15000</v>
      </c>
      <c r="AK4" s="104">
        <v>6015.26</v>
      </c>
      <c r="AL4" s="104">
        <v>6015.26</v>
      </c>
      <c r="AM4" s="104">
        <v>15000</v>
      </c>
      <c r="AN4" s="104">
        <v>0</v>
      </c>
      <c r="AO4" s="110">
        <v>3693.45</v>
      </c>
      <c r="AP4" s="104">
        <v>3693.45</v>
      </c>
      <c r="AQ4" s="104">
        <v>15000</v>
      </c>
      <c r="AR4" s="104"/>
      <c r="AS4" s="104">
        <v>7860.42</v>
      </c>
      <c r="AT4" s="104">
        <v>7860.42</v>
      </c>
      <c r="AU4" s="104">
        <v>15000</v>
      </c>
      <c r="AV4" s="104"/>
      <c r="AW4" s="104">
        <v>7001.2</v>
      </c>
      <c r="AX4" s="104">
        <v>7001.2</v>
      </c>
      <c r="AY4" s="104">
        <v>15000</v>
      </c>
      <c r="AZ4" s="104"/>
      <c r="BA4" s="104"/>
      <c r="BB4" s="104"/>
      <c r="BC4" s="104">
        <v>15000</v>
      </c>
      <c r="BD4" s="104">
        <v>15000</v>
      </c>
      <c r="BE4" s="104"/>
      <c r="BF4" s="104"/>
      <c r="BG4" s="104">
        <v>15000</v>
      </c>
      <c r="BH4" s="104">
        <v>15000</v>
      </c>
      <c r="BI4" s="104"/>
      <c r="BJ4" s="104"/>
      <c r="BK4" s="104"/>
      <c r="BL4" s="104"/>
      <c r="BM4" s="100">
        <f t="shared" si="3"/>
        <v>356372.68000000005</v>
      </c>
      <c r="BN4" s="101"/>
    </row>
    <row r="5" spans="1:66" ht="45">
      <c r="A5" s="248" t="s">
        <v>39</v>
      </c>
      <c r="B5" s="52">
        <f t="shared" si="0"/>
        <v>27443.5</v>
      </c>
      <c r="C5" s="105" t="s">
        <v>40</v>
      </c>
      <c r="D5" s="111">
        <v>45139</v>
      </c>
      <c r="E5" s="105">
        <v>23001328</v>
      </c>
      <c r="F5" s="106">
        <v>45114</v>
      </c>
      <c r="G5" s="106">
        <v>45112</v>
      </c>
      <c r="H5" s="106">
        <v>45844</v>
      </c>
      <c r="I5" s="107">
        <v>154992.24</v>
      </c>
      <c r="J5" s="107">
        <v>13496.75</v>
      </c>
      <c r="K5" s="107">
        <v>74912.92</v>
      </c>
      <c r="L5" s="107">
        <f>SUM(K5/6)</f>
        <v>12485.486666666666</v>
      </c>
      <c r="M5" s="107">
        <v>161961</v>
      </c>
      <c r="N5" s="52">
        <f t="shared" si="2"/>
        <v>131366.97000000003</v>
      </c>
      <c r="O5" s="107">
        <v>12916.02</v>
      </c>
      <c r="P5" s="107">
        <v>12916.02</v>
      </c>
      <c r="Q5" s="107">
        <v>12916.02</v>
      </c>
      <c r="R5" s="107">
        <v>12916.02</v>
      </c>
      <c r="S5" s="112">
        <v>12916.02</v>
      </c>
      <c r="T5" s="112">
        <v>12916.02</v>
      </c>
      <c r="U5" s="112">
        <v>12916.02</v>
      </c>
      <c r="V5" s="107">
        <v>12916.02</v>
      </c>
      <c r="W5" s="112">
        <v>12916.02</v>
      </c>
      <c r="X5" s="112">
        <v>12916.02</v>
      </c>
      <c r="Y5" s="112">
        <v>12916.02</v>
      </c>
      <c r="Z5" s="113">
        <v>12916.02</v>
      </c>
      <c r="AA5" s="112">
        <v>12916.02</v>
      </c>
      <c r="AB5" s="112">
        <v>12916.02</v>
      </c>
      <c r="AC5" s="107">
        <v>12916.02</v>
      </c>
      <c r="AD5" s="107">
        <v>12916.02</v>
      </c>
      <c r="AE5" s="112">
        <v>12916.02</v>
      </c>
      <c r="AF5" s="112">
        <v>12916.02</v>
      </c>
      <c r="AG5" s="107">
        <v>12916.02</v>
      </c>
      <c r="AH5" s="107">
        <v>12916.02</v>
      </c>
      <c r="AI5" s="112">
        <v>12916.02</v>
      </c>
      <c r="AJ5" s="112">
        <v>12916.02</v>
      </c>
      <c r="AK5" s="112">
        <v>12916.02</v>
      </c>
      <c r="AL5" s="112">
        <v>12916.02</v>
      </c>
      <c r="AM5" s="107">
        <v>2583.21</v>
      </c>
      <c r="AN5" s="107">
        <v>13380.61</v>
      </c>
      <c r="AO5" s="107">
        <v>13380.6</v>
      </c>
      <c r="AP5" s="114">
        <v>13380.6</v>
      </c>
      <c r="AQ5" s="107">
        <v>13496.75</v>
      </c>
      <c r="AR5" s="107">
        <v>13496.75</v>
      </c>
      <c r="AS5" s="107">
        <v>13496.75</v>
      </c>
      <c r="AT5" s="107">
        <v>13496.75</v>
      </c>
      <c r="AU5" s="107">
        <v>13496.75</v>
      </c>
      <c r="AV5" s="107">
        <v>13946.74</v>
      </c>
      <c r="AW5" s="107">
        <v>13496.75</v>
      </c>
      <c r="AX5" s="107">
        <v>13496.75</v>
      </c>
      <c r="AY5" s="107">
        <v>13496.75</v>
      </c>
      <c r="AZ5" s="107">
        <v>13496.75</v>
      </c>
      <c r="BA5" s="107">
        <v>13496.75</v>
      </c>
      <c r="BB5" s="107">
        <v>13496.75</v>
      </c>
      <c r="BC5" s="107">
        <v>13496.75</v>
      </c>
      <c r="BD5" s="107">
        <v>13496.75</v>
      </c>
      <c r="BE5" s="107"/>
      <c r="BF5" s="107"/>
      <c r="BG5" s="107">
        <v>13496.75</v>
      </c>
      <c r="BH5" s="107">
        <v>13496.75</v>
      </c>
      <c r="BI5" s="107"/>
      <c r="BJ5" s="107"/>
      <c r="BK5" s="107"/>
      <c r="BL5" s="107"/>
      <c r="BM5" s="52">
        <f t="shared" si="3"/>
        <v>542694.72</v>
      </c>
      <c r="BN5" s="105"/>
    </row>
    <row r="6" spans="1:66" ht="60">
      <c r="A6" s="248" t="s">
        <v>44</v>
      </c>
      <c r="B6" s="100">
        <f t="shared" si="0"/>
        <v>6912.7</v>
      </c>
      <c r="C6" s="101" t="s">
        <v>45</v>
      </c>
      <c r="D6" s="102">
        <v>45078</v>
      </c>
      <c r="E6" s="101">
        <v>23000276</v>
      </c>
      <c r="F6" s="103">
        <v>45140</v>
      </c>
      <c r="G6" s="103">
        <v>45135</v>
      </c>
      <c r="H6" s="103">
        <v>45870</v>
      </c>
      <c r="I6" s="104">
        <v>39691.56</v>
      </c>
      <c r="J6" s="104">
        <v>3456.35</v>
      </c>
      <c r="K6" s="104">
        <v>16427.900000000001</v>
      </c>
      <c r="L6" s="104">
        <f>SUM(K6/5)</f>
        <v>3285.5800000000004</v>
      </c>
      <c r="M6" s="115">
        <v>41476.199999999997</v>
      </c>
      <c r="N6" s="100">
        <f t="shared" si="2"/>
        <v>33517.5</v>
      </c>
      <c r="O6" s="104">
        <v>3307.63</v>
      </c>
      <c r="P6" s="104">
        <v>3307.63</v>
      </c>
      <c r="Q6" s="104">
        <v>3307.63</v>
      </c>
      <c r="R6" s="104">
        <v>3307.63</v>
      </c>
      <c r="S6" s="104">
        <v>3307.63</v>
      </c>
      <c r="T6" s="104">
        <v>3307.63</v>
      </c>
      <c r="U6" s="104">
        <v>3307.63</v>
      </c>
      <c r="V6" s="104">
        <v>3307.63</v>
      </c>
      <c r="W6" s="104">
        <v>3307.63</v>
      </c>
      <c r="X6" s="104">
        <v>3307.63</v>
      </c>
      <c r="Y6" s="104">
        <v>3307.63</v>
      </c>
      <c r="Z6" s="116">
        <v>3307.63</v>
      </c>
      <c r="AA6" s="104">
        <v>3307.63</v>
      </c>
      <c r="AB6" s="104">
        <v>3307.63</v>
      </c>
      <c r="AC6" s="104">
        <v>3307.63</v>
      </c>
      <c r="AD6" s="104">
        <v>3307.63</v>
      </c>
      <c r="AE6" s="104">
        <v>3307.63</v>
      </c>
      <c r="AF6" s="104">
        <v>3307.63</v>
      </c>
      <c r="AG6" s="104">
        <v>3307.63</v>
      </c>
      <c r="AH6" s="104">
        <v>3307.63</v>
      </c>
      <c r="AI6" s="104">
        <v>3307.63</v>
      </c>
      <c r="AJ6" s="104">
        <v>3307.63</v>
      </c>
      <c r="AK6" s="104">
        <v>3307.63</v>
      </c>
      <c r="AL6" s="104">
        <v>3307.63</v>
      </c>
      <c r="AM6" s="104">
        <v>3307.63</v>
      </c>
      <c r="AN6" s="104">
        <v>3307.63</v>
      </c>
      <c r="AO6" s="104">
        <v>3307.63</v>
      </c>
      <c r="AP6" s="104">
        <v>3307.63</v>
      </c>
      <c r="AQ6" s="104">
        <v>110.25</v>
      </c>
      <c r="AR6" s="104">
        <v>3451.39</v>
      </c>
      <c r="AS6" s="104">
        <v>3451.39</v>
      </c>
      <c r="AT6" s="104">
        <v>3451.39</v>
      </c>
      <c r="AU6" s="104">
        <v>3456.35</v>
      </c>
      <c r="AV6" s="104">
        <v>3456.35</v>
      </c>
      <c r="AW6" s="104">
        <v>3456.35</v>
      </c>
      <c r="AX6" s="104">
        <v>3456.35</v>
      </c>
      <c r="AY6" s="104">
        <v>3456.35</v>
      </c>
      <c r="AZ6" s="104">
        <v>3456.35</v>
      </c>
      <c r="BA6" s="104">
        <v>3456.35</v>
      </c>
      <c r="BB6" s="104">
        <v>3456.35</v>
      </c>
      <c r="BC6" s="104">
        <v>3456.35</v>
      </c>
      <c r="BD6" s="104">
        <v>3456.35</v>
      </c>
      <c r="BE6" s="104"/>
      <c r="BF6" s="104"/>
      <c r="BG6" s="104">
        <v>3456.35</v>
      </c>
      <c r="BH6" s="104">
        <v>3456.35</v>
      </c>
      <c r="BI6" s="104"/>
      <c r="BJ6" s="104"/>
      <c r="BK6" s="104"/>
      <c r="BL6" s="104"/>
      <c r="BM6" s="100">
        <f t="shared" si="3"/>
        <v>137790.28000000006</v>
      </c>
      <c r="BN6" s="101"/>
    </row>
    <row r="7" spans="1:66" ht="60">
      <c r="A7" s="248" t="s">
        <v>48</v>
      </c>
      <c r="B7" s="52">
        <f t="shared" si="0"/>
        <v>10205.919999999998</v>
      </c>
      <c r="C7" s="105" t="s">
        <v>49</v>
      </c>
      <c r="D7" s="111">
        <v>44986</v>
      </c>
      <c r="E7" s="105">
        <v>22003777</v>
      </c>
      <c r="F7" s="106">
        <v>44987</v>
      </c>
      <c r="G7" s="106">
        <v>44985</v>
      </c>
      <c r="H7" s="106">
        <v>45717</v>
      </c>
      <c r="I7" s="107">
        <v>146004</v>
      </c>
      <c r="J7" s="107">
        <v>6083.5</v>
      </c>
      <c r="K7" s="107">
        <v>43171.67</v>
      </c>
      <c r="L7" s="107">
        <f>SUM(K7/10)</f>
        <v>4317.1669999999995</v>
      </c>
      <c r="M7" s="107" t="s">
        <v>26</v>
      </c>
      <c r="N7" s="52">
        <f t="shared" si="2"/>
        <v>50398.05</v>
      </c>
      <c r="O7" s="107">
        <v>6083.5</v>
      </c>
      <c r="P7" s="107">
        <v>6083.5</v>
      </c>
      <c r="Q7" s="107">
        <v>4576.3999999999996</v>
      </c>
      <c r="R7" s="107">
        <v>4576.3999999999996</v>
      </c>
      <c r="S7" s="107">
        <v>6083.5</v>
      </c>
      <c r="T7" s="107">
        <v>6083.5</v>
      </c>
      <c r="U7" s="107">
        <v>4779.1899999999996</v>
      </c>
      <c r="V7" s="113">
        <v>4779.1899999999996</v>
      </c>
      <c r="W7" s="107">
        <v>6083.5</v>
      </c>
      <c r="X7" s="107">
        <v>6083.5</v>
      </c>
      <c r="Y7" s="107">
        <v>4322.91</v>
      </c>
      <c r="Z7" s="107">
        <v>4322.91</v>
      </c>
      <c r="AA7" s="107">
        <v>6083.5</v>
      </c>
      <c r="AB7" s="107">
        <v>6083.5</v>
      </c>
      <c r="AC7" s="107">
        <v>4407.43</v>
      </c>
      <c r="AD7" s="107">
        <v>4407.43</v>
      </c>
      <c r="AE7" s="107">
        <v>6083.5</v>
      </c>
      <c r="AF7" s="107">
        <v>6083.5</v>
      </c>
      <c r="AG7" s="107">
        <v>4468.2700000000004</v>
      </c>
      <c r="AH7" s="107">
        <v>4468.2700000000004</v>
      </c>
      <c r="AI7" s="107">
        <v>6083.5</v>
      </c>
      <c r="AJ7" s="107">
        <v>6083.5</v>
      </c>
      <c r="AK7" s="107">
        <v>4481.79</v>
      </c>
      <c r="AL7" s="107">
        <v>4481.79</v>
      </c>
      <c r="AM7" s="107">
        <v>6083.5</v>
      </c>
      <c r="AN7" s="107">
        <v>6083.5</v>
      </c>
      <c r="AO7" s="107">
        <v>4576.43</v>
      </c>
      <c r="AP7" s="107">
        <v>4576.43</v>
      </c>
      <c r="AQ7" s="107">
        <v>6083.5</v>
      </c>
      <c r="AR7" s="107">
        <v>0</v>
      </c>
      <c r="AS7" s="107">
        <v>4657.55</v>
      </c>
      <c r="AT7" s="107">
        <v>4657.55</v>
      </c>
      <c r="AU7" s="107">
        <v>6083.5</v>
      </c>
      <c r="AV7" s="107">
        <v>0</v>
      </c>
      <c r="AW7" s="107">
        <v>4654.16</v>
      </c>
      <c r="AX7" s="107">
        <v>4654.16</v>
      </c>
      <c r="AY7" s="107">
        <v>6083.5</v>
      </c>
      <c r="AZ7" s="107">
        <v>5852.47</v>
      </c>
      <c r="BA7" s="107">
        <v>4694.71</v>
      </c>
      <c r="BB7" s="107">
        <v>4694.71</v>
      </c>
      <c r="BC7" s="107">
        <v>6083.5</v>
      </c>
      <c r="BD7" s="107">
        <v>6083.5</v>
      </c>
      <c r="BE7" s="107">
        <v>4779.21</v>
      </c>
      <c r="BF7" s="107">
        <v>4779.21</v>
      </c>
      <c r="BG7" s="107">
        <v>6083.5</v>
      </c>
      <c r="BH7" s="107">
        <v>6083.5</v>
      </c>
      <c r="BI7" s="107"/>
      <c r="BJ7" s="107"/>
      <c r="BK7" s="107"/>
      <c r="BL7" s="107"/>
      <c r="BM7" s="52">
        <f t="shared" si="3"/>
        <v>222235.06999999992</v>
      </c>
      <c r="BN7" s="105"/>
    </row>
    <row r="8" spans="1:66" ht="60">
      <c r="A8" s="248" t="s">
        <v>51</v>
      </c>
      <c r="B8" s="100">
        <f t="shared" si="0"/>
        <v>44832.08</v>
      </c>
      <c r="C8" s="101" t="s">
        <v>52</v>
      </c>
      <c r="D8" s="102">
        <v>45047</v>
      </c>
      <c r="E8" s="101">
        <v>23000493</v>
      </c>
      <c r="F8" s="103">
        <v>45056</v>
      </c>
      <c r="G8" s="103">
        <v>45041</v>
      </c>
      <c r="H8" s="103">
        <v>45786</v>
      </c>
      <c r="I8" s="104">
        <v>253792.92</v>
      </c>
      <c r="J8" s="104">
        <v>21993.83</v>
      </c>
      <c r="K8" s="104">
        <v>162850.45000000001</v>
      </c>
      <c r="L8" s="104">
        <f>SUM(K8/8)</f>
        <v>20356.306250000001</v>
      </c>
      <c r="M8" s="115">
        <v>263925.96000000002</v>
      </c>
      <c r="N8" s="100">
        <f t="shared" si="2"/>
        <v>215462.92000000004</v>
      </c>
      <c r="O8" s="104">
        <v>21149.41</v>
      </c>
      <c r="P8" s="104">
        <v>21149.41</v>
      </c>
      <c r="Q8" s="104">
        <v>21149.41</v>
      </c>
      <c r="R8" s="104">
        <v>21149.41</v>
      </c>
      <c r="S8" s="104">
        <v>21149.41</v>
      </c>
      <c r="T8" s="104">
        <v>21149.41</v>
      </c>
      <c r="U8" s="104">
        <v>21149.41</v>
      </c>
      <c r="V8" s="104">
        <v>21149.41</v>
      </c>
      <c r="W8" s="104">
        <v>21149.41</v>
      </c>
      <c r="X8" s="104">
        <v>21149.41</v>
      </c>
      <c r="Y8" s="104">
        <v>21149.41</v>
      </c>
      <c r="Z8" s="104">
        <v>21149.41</v>
      </c>
      <c r="AA8" s="104">
        <v>21149.41</v>
      </c>
      <c r="AB8" s="104">
        <v>21149.41</v>
      </c>
      <c r="AC8" s="104">
        <v>21149.41</v>
      </c>
      <c r="AD8" s="115">
        <v>21149.41</v>
      </c>
      <c r="AE8" s="104">
        <v>21740.5</v>
      </c>
      <c r="AF8" s="104">
        <v>21740.5</v>
      </c>
      <c r="AG8" s="104">
        <v>21740.55</v>
      </c>
      <c r="AH8" s="104">
        <v>21740.55</v>
      </c>
      <c r="AI8" s="104">
        <v>21993.83</v>
      </c>
      <c r="AJ8" s="104">
        <v>21993.83</v>
      </c>
      <c r="AK8" s="104">
        <v>21993.83</v>
      </c>
      <c r="AL8" s="104">
        <v>21993.83</v>
      </c>
      <c r="AM8" s="104">
        <v>21993.83</v>
      </c>
      <c r="AN8" s="104">
        <v>21993.83</v>
      </c>
      <c r="AO8" s="104">
        <v>21993.83</v>
      </c>
      <c r="AP8" s="104">
        <v>21993.83</v>
      </c>
      <c r="AQ8" s="104">
        <v>21993.83</v>
      </c>
      <c r="AR8" s="104">
        <v>21993.88</v>
      </c>
      <c r="AS8" s="104">
        <v>21149.41</v>
      </c>
      <c r="AT8" s="104">
        <v>21149.41</v>
      </c>
      <c r="AU8" s="104">
        <v>21993.83</v>
      </c>
      <c r="AV8" s="104">
        <v>21993.83</v>
      </c>
      <c r="AW8" s="104">
        <v>21993.83</v>
      </c>
      <c r="AX8" s="104">
        <v>21993.83</v>
      </c>
      <c r="AY8" s="104">
        <v>21993.83</v>
      </c>
      <c r="AZ8" s="104">
        <v>21993.83</v>
      </c>
      <c r="BA8" s="104">
        <v>21993.83</v>
      </c>
      <c r="BB8" s="104">
        <v>21993.83</v>
      </c>
      <c r="BC8" s="104">
        <v>21993.83</v>
      </c>
      <c r="BD8" s="104">
        <v>21993.83</v>
      </c>
      <c r="BE8" s="104"/>
      <c r="BF8" s="104"/>
      <c r="BG8" s="104">
        <v>21993.83</v>
      </c>
      <c r="BH8" s="104">
        <v>21993.83</v>
      </c>
      <c r="BI8" s="104"/>
      <c r="BJ8" s="104"/>
      <c r="BK8" s="104"/>
      <c r="BL8" s="104"/>
      <c r="BM8" s="100">
        <f t="shared" si="3"/>
        <v>908372.54999999946</v>
      </c>
      <c r="BN8" s="101"/>
    </row>
    <row r="9" spans="1:66" ht="60">
      <c r="A9" s="249" t="s">
        <v>54</v>
      </c>
      <c r="B9" s="211">
        <f t="shared" si="0"/>
        <v>0</v>
      </c>
      <c r="C9" s="118" t="s">
        <v>55</v>
      </c>
      <c r="D9" s="119">
        <v>45017</v>
      </c>
      <c r="E9" s="118">
        <v>21002061</v>
      </c>
      <c r="F9" s="120">
        <v>45002</v>
      </c>
      <c r="G9" s="120">
        <v>44999</v>
      </c>
      <c r="H9" s="121">
        <v>45732</v>
      </c>
      <c r="I9" s="122">
        <v>32054.16</v>
      </c>
      <c r="J9" s="122">
        <v>2671.18</v>
      </c>
      <c r="K9" s="122">
        <v>25198.12</v>
      </c>
      <c r="L9" s="122">
        <f>SUM(K9/10)</f>
        <v>2519.8119999999999</v>
      </c>
      <c r="M9" s="122" t="s">
        <v>26</v>
      </c>
      <c r="N9" s="250">
        <f t="shared" si="2"/>
        <v>6767</v>
      </c>
      <c r="O9" s="122">
        <v>2671.18</v>
      </c>
      <c r="P9" s="122">
        <v>2671.18</v>
      </c>
      <c r="Q9" s="122">
        <v>2671.18</v>
      </c>
      <c r="R9" s="122">
        <v>2671.18</v>
      </c>
      <c r="S9" s="122">
        <v>2671.18</v>
      </c>
      <c r="T9" s="122">
        <v>2671.18</v>
      </c>
      <c r="U9" s="122">
        <v>2671.18</v>
      </c>
      <c r="V9" s="122">
        <v>2671.18</v>
      </c>
      <c r="W9" s="122">
        <v>1546.21</v>
      </c>
      <c r="X9" s="122">
        <v>2809.69</v>
      </c>
      <c r="Y9" s="122">
        <v>1424.64</v>
      </c>
      <c r="Z9" s="123">
        <v>1424.64</v>
      </c>
      <c r="AA9" s="122">
        <v>0</v>
      </c>
      <c r="AB9" s="122">
        <v>-1385.05</v>
      </c>
      <c r="AC9" s="122">
        <v>0</v>
      </c>
      <c r="AD9" s="122">
        <v>0</v>
      </c>
      <c r="AE9" s="122">
        <v>0</v>
      </c>
      <c r="AF9" s="122">
        <v>0</v>
      </c>
      <c r="AG9" s="122">
        <v>0</v>
      </c>
      <c r="AH9" s="107">
        <v>0</v>
      </c>
      <c r="AI9" s="122">
        <v>0</v>
      </c>
      <c r="AJ9" s="122">
        <v>0</v>
      </c>
      <c r="AK9" s="122">
        <v>0</v>
      </c>
      <c r="AL9" s="122"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>
        <v>0</v>
      </c>
      <c r="AS9" s="122">
        <v>0</v>
      </c>
      <c r="AT9" s="122">
        <v>0</v>
      </c>
      <c r="AU9" s="122">
        <v>0</v>
      </c>
      <c r="AV9" s="122">
        <v>0</v>
      </c>
      <c r="AW9" s="122">
        <v>0</v>
      </c>
      <c r="AX9" s="122">
        <v>0</v>
      </c>
      <c r="AY9" s="122">
        <v>0</v>
      </c>
      <c r="AZ9" s="122">
        <v>0</v>
      </c>
      <c r="BA9" s="122">
        <v>0</v>
      </c>
      <c r="BB9" s="122">
        <v>0</v>
      </c>
      <c r="BC9" s="122">
        <v>0</v>
      </c>
      <c r="BD9" s="122">
        <v>0</v>
      </c>
      <c r="BE9" s="122">
        <v>0</v>
      </c>
      <c r="BF9" s="122">
        <v>0</v>
      </c>
      <c r="BG9" s="122">
        <v>0</v>
      </c>
      <c r="BH9" s="122">
        <v>0</v>
      </c>
      <c r="BI9" s="122">
        <v>0</v>
      </c>
      <c r="BJ9" s="122">
        <v>0</v>
      </c>
      <c r="BK9" s="122"/>
      <c r="BL9" s="122"/>
      <c r="BM9" s="123">
        <f t="shared" si="3"/>
        <v>24518.389999999996</v>
      </c>
      <c r="BN9" s="118"/>
    </row>
    <row r="10" spans="1:66" ht="30">
      <c r="A10" s="251" t="s">
        <v>58</v>
      </c>
      <c r="B10" s="125">
        <f t="shared" si="0"/>
        <v>11370.320000000036</v>
      </c>
      <c r="C10" s="124" t="s">
        <v>59</v>
      </c>
      <c r="D10" s="124" t="s">
        <v>61</v>
      </c>
      <c r="E10" s="124">
        <v>22003428</v>
      </c>
      <c r="F10" s="126">
        <v>44848</v>
      </c>
      <c r="G10" s="126">
        <v>45362</v>
      </c>
      <c r="H10" s="126">
        <v>45578</v>
      </c>
      <c r="I10" s="125">
        <v>1341565.2</v>
      </c>
      <c r="J10" s="125">
        <v>68368.41</v>
      </c>
      <c r="K10" s="125">
        <v>303922.32</v>
      </c>
      <c r="L10" s="125">
        <f>SUM(K10/12)</f>
        <v>25326.86</v>
      </c>
      <c r="M10" s="125">
        <v>149167.44</v>
      </c>
      <c r="N10" s="125">
        <f t="shared" si="2"/>
        <v>412050.62000000005</v>
      </c>
      <c r="O10" s="125">
        <v>49722.48</v>
      </c>
      <c r="P10" s="125">
        <v>49722.48</v>
      </c>
      <c r="Q10" s="125">
        <v>28063.17</v>
      </c>
      <c r="R10" s="125">
        <v>28063.17</v>
      </c>
      <c r="S10" s="125">
        <v>49722.48</v>
      </c>
      <c r="T10" s="125">
        <v>28113.17</v>
      </c>
      <c r="U10" s="125">
        <v>34956</v>
      </c>
      <c r="V10" s="125">
        <v>34956</v>
      </c>
      <c r="W10" s="125">
        <v>68368.41</v>
      </c>
      <c r="X10" s="125">
        <v>68368.41</v>
      </c>
      <c r="Y10" s="125">
        <v>37053.61</v>
      </c>
      <c r="Z10" s="125">
        <v>37053.61</v>
      </c>
      <c r="AA10" s="125">
        <v>68368.41</v>
      </c>
      <c r="AB10" s="125">
        <v>68368.41</v>
      </c>
      <c r="AC10" s="125">
        <v>40167.480000000003</v>
      </c>
      <c r="AD10" s="125">
        <v>40167.480000000003</v>
      </c>
      <c r="AE10" s="125">
        <v>68368.41</v>
      </c>
      <c r="AF10" s="125">
        <v>0</v>
      </c>
      <c r="AG10" s="125">
        <v>48235.74</v>
      </c>
      <c r="AH10" s="125">
        <v>48235.74</v>
      </c>
      <c r="AI10" s="125">
        <v>68368.41</v>
      </c>
      <c r="AJ10" s="125">
        <v>68368.41</v>
      </c>
      <c r="AK10" s="125">
        <v>50192.75</v>
      </c>
      <c r="AL10" s="125">
        <v>50192.75</v>
      </c>
      <c r="AM10" s="125">
        <v>68368.41</v>
      </c>
      <c r="AN10" s="125">
        <v>68368.41</v>
      </c>
      <c r="AO10" s="125">
        <v>50813.85</v>
      </c>
      <c r="AP10" s="125">
        <v>50813.85</v>
      </c>
      <c r="AQ10" s="125">
        <v>68368.41</v>
      </c>
      <c r="AR10" s="125">
        <v>0</v>
      </c>
      <c r="AS10" s="125">
        <v>49585.279999999999</v>
      </c>
      <c r="AT10" s="125">
        <v>49585.279999999999</v>
      </c>
      <c r="AU10" s="125">
        <v>68368.41</v>
      </c>
      <c r="AV10" s="125">
        <v>40000</v>
      </c>
      <c r="AW10" s="125">
        <v>51459.16</v>
      </c>
      <c r="AX10" s="125">
        <v>51459.16</v>
      </c>
      <c r="AY10" s="125">
        <v>32111.65</v>
      </c>
      <c r="AZ10" s="125">
        <v>32111.65</v>
      </c>
      <c r="BA10" s="125">
        <v>21523.58</v>
      </c>
      <c r="BB10" s="125">
        <v>21523.58</v>
      </c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>
        <f t="shared" si="3"/>
        <v>1807935.1799999997</v>
      </c>
      <c r="BN10" s="124"/>
    </row>
    <row r="11" spans="1:66" ht="30">
      <c r="A11" s="247" t="s">
        <v>58</v>
      </c>
      <c r="B11" s="122">
        <f t="shared" si="0"/>
        <v>138959.67999999999</v>
      </c>
      <c r="C11" s="105" t="s">
        <v>63</v>
      </c>
      <c r="D11" s="111">
        <v>45505</v>
      </c>
      <c r="E11" s="105">
        <v>24037518</v>
      </c>
      <c r="F11" s="105" t="s">
        <v>26</v>
      </c>
      <c r="G11" s="106">
        <v>45575</v>
      </c>
      <c r="H11" s="106">
        <v>46489</v>
      </c>
      <c r="I11" s="107">
        <v>3292800</v>
      </c>
      <c r="J11" s="107">
        <v>109760</v>
      </c>
      <c r="K11" s="107">
        <v>0</v>
      </c>
      <c r="L11" s="107">
        <v>0</v>
      </c>
      <c r="M11" s="107" t="s">
        <v>26</v>
      </c>
      <c r="N11" s="52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>
        <v>62197.33</v>
      </c>
      <c r="AZ11" s="107">
        <v>281717.33</v>
      </c>
      <c r="BA11" s="107">
        <v>30236.76</v>
      </c>
      <c r="BB11" s="107">
        <v>30236.76</v>
      </c>
      <c r="BC11" s="107">
        <v>109760</v>
      </c>
      <c r="BD11" s="107"/>
      <c r="BE11" s="107">
        <v>55017.5</v>
      </c>
      <c r="BF11" s="107">
        <v>55017.5</v>
      </c>
      <c r="BG11" s="107">
        <v>109760</v>
      </c>
      <c r="BH11" s="107"/>
      <c r="BI11" s="107">
        <v>57503.39</v>
      </c>
      <c r="BJ11" s="107">
        <v>57503.39</v>
      </c>
      <c r="BK11" s="107"/>
      <c r="BL11" s="107"/>
      <c r="BM11" s="127"/>
      <c r="BN11" s="105"/>
    </row>
    <row r="12" spans="1:66" ht="30">
      <c r="A12" s="247" t="s">
        <v>65</v>
      </c>
      <c r="B12" s="149">
        <f t="shared" si="0"/>
        <v>100.30000000000018</v>
      </c>
      <c r="C12" s="101" t="s">
        <v>66</v>
      </c>
      <c r="D12" s="102">
        <v>44682</v>
      </c>
      <c r="E12" s="101">
        <v>22000533</v>
      </c>
      <c r="F12" s="103">
        <v>44636</v>
      </c>
      <c r="G12" s="103">
        <v>44630</v>
      </c>
      <c r="H12" s="103">
        <v>45731</v>
      </c>
      <c r="I12" s="104">
        <v>85320</v>
      </c>
      <c r="J12" s="104">
        <v>2370</v>
      </c>
      <c r="K12" s="104">
        <v>28438.560000000001</v>
      </c>
      <c r="L12" s="104">
        <f t="shared" ref="L12:L15" si="4">SUM(K12/12)</f>
        <v>2369.88</v>
      </c>
      <c r="M12" s="104" t="s">
        <v>26</v>
      </c>
      <c r="N12" s="100">
        <f t="shared" ref="N12:N20" si="5">SUM(R12,V12,Z12,AD12,AH12,AL12,AP12,AT12,AX12,BB12,BF12,BJ12)</f>
        <v>28485.859999999997</v>
      </c>
      <c r="O12" s="104">
        <v>2370</v>
      </c>
      <c r="P12" s="104">
        <v>2417.37</v>
      </c>
      <c r="Q12" s="104">
        <v>2417.37</v>
      </c>
      <c r="R12" s="104">
        <v>2370</v>
      </c>
      <c r="S12" s="104">
        <v>2370</v>
      </c>
      <c r="T12" s="104">
        <v>2370</v>
      </c>
      <c r="U12" s="104">
        <v>2370</v>
      </c>
      <c r="V12" s="104">
        <v>2370</v>
      </c>
      <c r="W12" s="104">
        <v>2370</v>
      </c>
      <c r="X12" s="104">
        <v>2370</v>
      </c>
      <c r="Y12" s="104">
        <v>2369.9899999999998</v>
      </c>
      <c r="Z12" s="104">
        <v>2369.9899999999998</v>
      </c>
      <c r="AA12" s="104">
        <v>2370</v>
      </c>
      <c r="AB12" s="104">
        <v>2422.92</v>
      </c>
      <c r="AC12" s="104">
        <v>2370</v>
      </c>
      <c r="AD12" s="104">
        <v>2370</v>
      </c>
      <c r="AE12" s="104">
        <v>2370</v>
      </c>
      <c r="AF12" s="104">
        <v>2370</v>
      </c>
      <c r="AG12" s="104">
        <v>2370</v>
      </c>
      <c r="AH12" s="104">
        <v>2370</v>
      </c>
      <c r="AI12" s="104">
        <v>2370</v>
      </c>
      <c r="AJ12" s="104">
        <v>2370</v>
      </c>
      <c r="AK12" s="104">
        <v>2370</v>
      </c>
      <c r="AL12" s="104">
        <v>2370</v>
      </c>
      <c r="AM12" s="104">
        <v>2370</v>
      </c>
      <c r="AN12" s="104">
        <v>2370</v>
      </c>
      <c r="AO12" s="104">
        <v>2370</v>
      </c>
      <c r="AP12" s="104">
        <v>2370</v>
      </c>
      <c r="AQ12" s="104">
        <v>2370</v>
      </c>
      <c r="AR12" s="104">
        <v>2415.87</v>
      </c>
      <c r="AS12" s="104">
        <v>2415.87</v>
      </c>
      <c r="AT12" s="115">
        <v>2415.87</v>
      </c>
      <c r="AU12" s="104">
        <v>2370</v>
      </c>
      <c r="AV12" s="104">
        <v>2370</v>
      </c>
      <c r="AW12" s="104">
        <v>2370</v>
      </c>
      <c r="AX12" s="104">
        <v>2370</v>
      </c>
      <c r="AY12" s="104">
        <v>2370</v>
      </c>
      <c r="AZ12" s="104">
        <v>2370</v>
      </c>
      <c r="BA12" s="104">
        <v>2370</v>
      </c>
      <c r="BB12" s="104">
        <v>2370</v>
      </c>
      <c r="BC12" s="104">
        <v>2370</v>
      </c>
      <c r="BD12" s="104">
        <v>2370</v>
      </c>
      <c r="BE12" s="104">
        <v>2370</v>
      </c>
      <c r="BF12" s="128">
        <v>2370</v>
      </c>
      <c r="BG12" s="104">
        <v>2370</v>
      </c>
      <c r="BH12" s="104">
        <v>2370</v>
      </c>
      <c r="BI12" s="104">
        <v>2370</v>
      </c>
      <c r="BJ12" s="128">
        <v>2370</v>
      </c>
      <c r="BK12" s="104"/>
      <c r="BL12" s="104"/>
      <c r="BM12" s="100">
        <f t="shared" ref="BM12:BM20" si="6">SUM(P12:BG12)</f>
        <v>104565.24999999997</v>
      </c>
      <c r="BN12" s="101"/>
    </row>
    <row r="13" spans="1:66" ht="30">
      <c r="A13" s="247" t="s">
        <v>69</v>
      </c>
      <c r="B13" s="52">
        <f t="shared" si="0"/>
        <v>828.54</v>
      </c>
      <c r="C13" s="105" t="s">
        <v>70</v>
      </c>
      <c r="D13" s="105" t="s">
        <v>72</v>
      </c>
      <c r="E13" s="105">
        <v>21003091</v>
      </c>
      <c r="F13" s="106">
        <v>44559</v>
      </c>
      <c r="G13" s="106">
        <v>44557</v>
      </c>
      <c r="H13" s="106">
        <v>45654</v>
      </c>
      <c r="I13" s="107">
        <v>121716</v>
      </c>
      <c r="J13" s="107">
        <v>3381</v>
      </c>
      <c r="K13" s="107">
        <v>40637.589999999997</v>
      </c>
      <c r="L13" s="107">
        <f t="shared" si="4"/>
        <v>3386.4658333333332</v>
      </c>
      <c r="M13" s="107" t="s">
        <v>26</v>
      </c>
      <c r="N13" s="52">
        <f t="shared" si="5"/>
        <v>39773.82</v>
      </c>
      <c r="O13" s="107">
        <v>3381</v>
      </c>
      <c r="P13" s="107">
        <v>3381</v>
      </c>
      <c r="Q13" s="107">
        <v>3448.58</v>
      </c>
      <c r="R13" s="107">
        <v>3448.58</v>
      </c>
      <c r="S13" s="107">
        <v>3381</v>
      </c>
      <c r="T13" s="107">
        <v>3381</v>
      </c>
      <c r="U13" s="107">
        <v>3381</v>
      </c>
      <c r="V13" s="107">
        <v>3381</v>
      </c>
      <c r="W13" s="107">
        <v>3381</v>
      </c>
      <c r="X13" s="107">
        <v>3381</v>
      </c>
      <c r="Y13" s="107">
        <v>3380.98</v>
      </c>
      <c r="Z13" s="107">
        <v>3380.98</v>
      </c>
      <c r="AA13" s="107">
        <v>3381</v>
      </c>
      <c r="AB13" s="107">
        <v>3381</v>
      </c>
      <c r="AC13" s="107">
        <v>3456.5</v>
      </c>
      <c r="AD13" s="107">
        <v>3456.53</v>
      </c>
      <c r="AE13" s="107">
        <v>3381</v>
      </c>
      <c r="AF13" s="107">
        <v>3381</v>
      </c>
      <c r="AG13" s="107">
        <v>3381</v>
      </c>
      <c r="AH13" s="107">
        <v>3381</v>
      </c>
      <c r="AI13" s="107">
        <v>3381</v>
      </c>
      <c r="AJ13" s="107">
        <v>3381</v>
      </c>
      <c r="AK13" s="107">
        <v>3381</v>
      </c>
      <c r="AL13" s="107">
        <v>3381</v>
      </c>
      <c r="AM13" s="107">
        <v>3381</v>
      </c>
      <c r="AN13" s="107">
        <v>3381</v>
      </c>
      <c r="AO13" s="107">
        <v>3381</v>
      </c>
      <c r="AP13" s="107">
        <v>3381</v>
      </c>
      <c r="AQ13" s="107">
        <v>3381</v>
      </c>
      <c r="AR13" s="107">
        <v>3524.06</v>
      </c>
      <c r="AS13" s="107">
        <v>3450.73</v>
      </c>
      <c r="AT13" s="107">
        <v>3450.73</v>
      </c>
      <c r="AU13" s="107">
        <v>3381</v>
      </c>
      <c r="AV13" s="107">
        <v>3381</v>
      </c>
      <c r="AW13" s="107">
        <v>3381</v>
      </c>
      <c r="AX13" s="107">
        <v>3381</v>
      </c>
      <c r="AY13" s="107">
        <v>3381</v>
      </c>
      <c r="AZ13" s="107">
        <v>3381</v>
      </c>
      <c r="BA13" s="107">
        <v>3381</v>
      </c>
      <c r="BB13" s="107">
        <v>3381</v>
      </c>
      <c r="BC13" s="107">
        <v>3381</v>
      </c>
      <c r="BD13" s="107">
        <v>3381</v>
      </c>
      <c r="BE13" s="107">
        <v>3381</v>
      </c>
      <c r="BF13" s="107">
        <v>3381</v>
      </c>
      <c r="BG13" s="107">
        <v>3268.3</v>
      </c>
      <c r="BH13" s="107">
        <v>3268.3</v>
      </c>
      <c r="BI13" s="107">
        <v>2370</v>
      </c>
      <c r="BJ13" s="107">
        <v>2370</v>
      </c>
      <c r="BK13" s="107"/>
      <c r="BL13" s="107"/>
      <c r="BM13" s="52">
        <f t="shared" si="6"/>
        <v>149219.96999999997</v>
      </c>
      <c r="BN13" s="105"/>
    </row>
    <row r="14" spans="1:66" ht="15">
      <c r="A14" s="247" t="s">
        <v>75</v>
      </c>
      <c r="B14" s="100">
        <f t="shared" si="0"/>
        <v>24310.690000000002</v>
      </c>
      <c r="C14" s="101" t="s">
        <v>76</v>
      </c>
      <c r="D14" s="102">
        <v>44805</v>
      </c>
      <c r="E14" s="101">
        <v>22001749</v>
      </c>
      <c r="F14" s="103">
        <v>44748</v>
      </c>
      <c r="G14" s="103">
        <v>45111</v>
      </c>
      <c r="H14" s="103">
        <v>45478</v>
      </c>
      <c r="I14" s="104">
        <v>215114.4</v>
      </c>
      <c r="J14" s="104">
        <v>8963.1</v>
      </c>
      <c r="K14" s="104">
        <v>24459.17</v>
      </c>
      <c r="L14" s="104">
        <f t="shared" si="4"/>
        <v>2038.2641666666666</v>
      </c>
      <c r="M14" s="104">
        <v>107557.2</v>
      </c>
      <c r="N14" s="100">
        <f t="shared" si="5"/>
        <v>29467.910000000003</v>
      </c>
      <c r="O14" s="104">
        <v>8963.1</v>
      </c>
      <c r="P14" s="104">
        <v>8963.1</v>
      </c>
      <c r="Q14" s="104">
        <v>2871.3</v>
      </c>
      <c r="R14" s="104">
        <v>2871.3</v>
      </c>
      <c r="S14" s="104">
        <v>8963.1</v>
      </c>
      <c r="T14" s="104">
        <v>8963.1</v>
      </c>
      <c r="U14" s="104">
        <v>3157.67</v>
      </c>
      <c r="V14" s="104">
        <v>3157.67</v>
      </c>
      <c r="W14" s="104">
        <v>8963.1</v>
      </c>
      <c r="X14" s="104">
        <v>8963.1</v>
      </c>
      <c r="Y14" s="104">
        <v>2239.69</v>
      </c>
      <c r="Z14" s="104">
        <v>2239.69</v>
      </c>
      <c r="AA14" s="104">
        <v>8963.1</v>
      </c>
      <c r="AB14" s="104">
        <v>8963.1</v>
      </c>
      <c r="AC14" s="104">
        <v>2238.71</v>
      </c>
      <c r="AD14" s="104">
        <v>2238.71</v>
      </c>
      <c r="AE14" s="104">
        <v>8963.1</v>
      </c>
      <c r="AF14" s="104">
        <v>8963.1</v>
      </c>
      <c r="AG14" s="104">
        <v>2239.1999999999998</v>
      </c>
      <c r="AH14" s="104">
        <v>2239.1999999999998</v>
      </c>
      <c r="AI14" s="104">
        <v>8963.1</v>
      </c>
      <c r="AJ14" s="104">
        <v>8963.1</v>
      </c>
      <c r="AK14" s="104">
        <v>2238.86</v>
      </c>
      <c r="AL14" s="104">
        <v>2238.86</v>
      </c>
      <c r="AM14" s="128">
        <v>1493.85</v>
      </c>
      <c r="AN14" s="104"/>
      <c r="AO14" s="104">
        <v>2138.34</v>
      </c>
      <c r="AP14" s="104">
        <v>2138.34</v>
      </c>
      <c r="AQ14" s="104">
        <v>8963.1</v>
      </c>
      <c r="AR14" s="104"/>
      <c r="AS14" s="104">
        <v>2007</v>
      </c>
      <c r="AT14" s="104">
        <v>2007</v>
      </c>
      <c r="AU14" s="104">
        <v>8963.1</v>
      </c>
      <c r="AV14" s="104"/>
      <c r="AW14" s="104">
        <v>2007.15</v>
      </c>
      <c r="AX14" s="104">
        <v>2007.15</v>
      </c>
      <c r="AY14" s="104">
        <v>8963.1</v>
      </c>
      <c r="AZ14" s="104"/>
      <c r="BA14" s="104">
        <v>2506.2399999999998</v>
      </c>
      <c r="BB14" s="104">
        <v>2506.2399999999998</v>
      </c>
      <c r="BC14" s="104">
        <v>8963.1</v>
      </c>
      <c r="BD14" s="104"/>
      <c r="BE14" s="104">
        <v>2819.91</v>
      </c>
      <c r="BF14" s="104">
        <v>2819.91</v>
      </c>
      <c r="BG14" s="104">
        <v>8963.1</v>
      </c>
      <c r="BH14" s="104"/>
      <c r="BI14" s="104">
        <v>3003.84</v>
      </c>
      <c r="BJ14" s="104">
        <v>3003.84</v>
      </c>
      <c r="BK14" s="104"/>
      <c r="BL14" s="104"/>
      <c r="BM14" s="100">
        <f t="shared" si="6"/>
        <v>197831.59000000005</v>
      </c>
      <c r="BN14" s="101"/>
    </row>
    <row r="15" spans="1:66" ht="15">
      <c r="A15" s="248" t="s">
        <v>80</v>
      </c>
      <c r="B15" s="52">
        <f t="shared" si="0"/>
        <v>44111.530000000021</v>
      </c>
      <c r="C15" s="105" t="s">
        <v>81</v>
      </c>
      <c r="D15" s="105" t="s">
        <v>83</v>
      </c>
      <c r="E15" s="105">
        <v>22002514</v>
      </c>
      <c r="F15" s="106">
        <v>44788</v>
      </c>
      <c r="G15" s="106">
        <v>44784</v>
      </c>
      <c r="H15" s="106">
        <v>45883</v>
      </c>
      <c r="I15" s="107">
        <v>3379999.68</v>
      </c>
      <c r="J15" s="107">
        <v>93888.88</v>
      </c>
      <c r="K15" s="107">
        <v>507933.86</v>
      </c>
      <c r="L15" s="107">
        <f t="shared" si="4"/>
        <v>42327.821666666663</v>
      </c>
      <c r="M15" s="107"/>
      <c r="N15" s="52">
        <f t="shared" si="5"/>
        <v>568562.12</v>
      </c>
      <c r="O15" s="107">
        <v>50000</v>
      </c>
      <c r="P15" s="107">
        <v>50000</v>
      </c>
      <c r="Q15" s="107">
        <v>50492.18</v>
      </c>
      <c r="R15" s="107">
        <v>50492.18</v>
      </c>
      <c r="S15" s="107">
        <v>50000</v>
      </c>
      <c r="T15" s="107">
        <v>50000</v>
      </c>
      <c r="U15" s="107">
        <v>50285.79</v>
      </c>
      <c r="V15" s="107">
        <v>50285.79</v>
      </c>
      <c r="W15" s="107">
        <v>50000</v>
      </c>
      <c r="X15" s="107">
        <v>64686.98</v>
      </c>
      <c r="Y15" s="107">
        <v>50000</v>
      </c>
      <c r="Z15" s="107">
        <v>50285.79</v>
      </c>
      <c r="AA15" s="107">
        <v>50285.79</v>
      </c>
      <c r="AB15" s="107">
        <v>51793.84</v>
      </c>
      <c r="AC15" s="107">
        <v>52130.65</v>
      </c>
      <c r="AD15" s="107">
        <v>52130.65</v>
      </c>
      <c r="AE15" s="107">
        <v>50000</v>
      </c>
      <c r="AF15" s="107">
        <v>50000</v>
      </c>
      <c r="AG15" s="107">
        <v>56544.34</v>
      </c>
      <c r="AH15" s="107">
        <v>56544.34</v>
      </c>
      <c r="AI15" s="107">
        <v>50000</v>
      </c>
      <c r="AJ15" s="107">
        <v>50000</v>
      </c>
      <c r="AK15" s="107">
        <v>56544.34</v>
      </c>
      <c r="AL15" s="107">
        <v>56544.34</v>
      </c>
      <c r="AM15" s="107">
        <v>68649.81</v>
      </c>
      <c r="AN15" s="107">
        <v>68649.81</v>
      </c>
      <c r="AO15" s="107" t="s">
        <v>359</v>
      </c>
      <c r="AP15" s="107" t="s">
        <v>359</v>
      </c>
      <c r="AQ15" s="107">
        <v>57910</v>
      </c>
      <c r="AR15" s="107">
        <v>57910</v>
      </c>
      <c r="AS15" s="107">
        <v>56544.34</v>
      </c>
      <c r="AT15" s="107">
        <v>53830.21</v>
      </c>
      <c r="AU15" s="107">
        <v>56544.34</v>
      </c>
      <c r="AV15" s="107">
        <v>56544.34</v>
      </c>
      <c r="AW15" s="107">
        <v>53830.21</v>
      </c>
      <c r="AX15" s="107">
        <v>53830.21</v>
      </c>
      <c r="AY15" s="107">
        <v>56544.34</v>
      </c>
      <c r="AZ15" s="107">
        <v>56544.34</v>
      </c>
      <c r="BA15" s="107">
        <v>53830.2</v>
      </c>
      <c r="BB15" s="107">
        <v>53830.2</v>
      </c>
      <c r="BC15" s="107">
        <v>56544.34</v>
      </c>
      <c r="BD15" s="107">
        <v>56544.34</v>
      </c>
      <c r="BE15" s="107">
        <v>49479.09</v>
      </c>
      <c r="BF15" s="107">
        <v>49479.09</v>
      </c>
      <c r="BG15" s="107">
        <v>56544.34</v>
      </c>
      <c r="BH15" s="107">
        <v>56544.34</v>
      </c>
      <c r="BI15" s="107">
        <v>41309.32</v>
      </c>
      <c r="BJ15" s="107">
        <v>41309.32</v>
      </c>
      <c r="BK15" s="107"/>
      <c r="BL15" s="107"/>
      <c r="BM15" s="52">
        <f t="shared" si="6"/>
        <v>2272630.5499999998</v>
      </c>
      <c r="BN15" s="105"/>
    </row>
    <row r="16" spans="1:66" ht="30">
      <c r="A16" s="248" t="s">
        <v>87</v>
      </c>
      <c r="B16" s="100">
        <f t="shared" si="0"/>
        <v>23572.65</v>
      </c>
      <c r="C16" s="101" t="s">
        <v>88</v>
      </c>
      <c r="D16" s="101" t="s">
        <v>90</v>
      </c>
      <c r="E16" s="101">
        <v>23003359</v>
      </c>
      <c r="F16" s="103">
        <v>45194</v>
      </c>
      <c r="G16" s="103">
        <v>45188</v>
      </c>
      <c r="H16" s="103">
        <v>46046</v>
      </c>
      <c r="I16" s="104">
        <v>167616</v>
      </c>
      <c r="J16" s="104">
        <v>4656</v>
      </c>
      <c r="K16" s="104">
        <v>11174.4</v>
      </c>
      <c r="L16" s="104">
        <f>SUM(K16/3)</f>
        <v>3724.7999999999997</v>
      </c>
      <c r="M16" s="104" t="s">
        <v>26</v>
      </c>
      <c r="N16" s="100">
        <f t="shared" si="5"/>
        <v>28740.400000000001</v>
      </c>
      <c r="O16" s="104">
        <v>4656</v>
      </c>
      <c r="P16" s="104">
        <v>4656</v>
      </c>
      <c r="Q16" s="104">
        <v>5245.76</v>
      </c>
      <c r="R16" s="104">
        <v>5245.76</v>
      </c>
      <c r="S16" s="104">
        <v>4656</v>
      </c>
      <c r="T16" s="104">
        <v>4656</v>
      </c>
      <c r="U16" s="130">
        <v>4656</v>
      </c>
      <c r="V16" s="104">
        <v>4656</v>
      </c>
      <c r="W16" s="104">
        <v>4656</v>
      </c>
      <c r="X16" s="104">
        <v>4656</v>
      </c>
      <c r="Y16" s="104">
        <v>4656</v>
      </c>
      <c r="Z16" s="104">
        <v>4656</v>
      </c>
      <c r="AA16" s="104">
        <v>4656</v>
      </c>
      <c r="AB16" s="104">
        <v>4656</v>
      </c>
      <c r="AC16" s="104">
        <v>4656</v>
      </c>
      <c r="AD16" s="104">
        <v>4656</v>
      </c>
      <c r="AE16" s="104">
        <v>4656</v>
      </c>
      <c r="AF16" s="104">
        <v>4656</v>
      </c>
      <c r="AG16" s="104">
        <v>4656</v>
      </c>
      <c r="AH16" s="104">
        <v>4656</v>
      </c>
      <c r="AI16" s="104">
        <v>4656</v>
      </c>
      <c r="AJ16" s="104">
        <v>4656</v>
      </c>
      <c r="AK16" s="104">
        <v>4870.6400000000003</v>
      </c>
      <c r="AL16" s="104">
        <v>4870.6400000000003</v>
      </c>
      <c r="AM16" s="104">
        <v>6491.89</v>
      </c>
      <c r="AN16" s="104">
        <v>6491.89</v>
      </c>
      <c r="AO16" s="104">
        <v>4870.6400000000003</v>
      </c>
      <c r="AP16" s="104" t="s">
        <v>360</v>
      </c>
      <c r="AQ16" s="104">
        <v>4870.6400000000003</v>
      </c>
      <c r="AR16" s="104">
        <v>4474.1400000000003</v>
      </c>
      <c r="AS16" s="104">
        <v>4870.6400000000003</v>
      </c>
      <c r="AT16" s="104"/>
      <c r="AU16" s="104">
        <v>4870.6400000000003</v>
      </c>
      <c r="AV16" s="104">
        <v>4870.6400000000003</v>
      </c>
      <c r="AW16" s="104"/>
      <c r="AX16" s="104"/>
      <c r="AY16" s="104">
        <v>4870.6400000000003</v>
      </c>
      <c r="AZ16" s="104">
        <v>4870.6400000000003</v>
      </c>
      <c r="BA16" s="104"/>
      <c r="BB16" s="104"/>
      <c r="BC16" s="104">
        <v>4870.6400000000003</v>
      </c>
      <c r="BD16" s="104">
        <v>4870.6400000000003</v>
      </c>
      <c r="BE16" s="104"/>
      <c r="BF16" s="104"/>
      <c r="BG16" s="131">
        <v>3669.74</v>
      </c>
      <c r="BH16" s="104">
        <v>3669.74</v>
      </c>
      <c r="BI16" s="104"/>
      <c r="BJ16" s="104"/>
      <c r="BK16" s="104"/>
      <c r="BL16" s="104"/>
      <c r="BM16" s="100">
        <f t="shared" si="6"/>
        <v>173660.22000000012</v>
      </c>
      <c r="BN16" s="101"/>
    </row>
    <row r="17" spans="1:66" ht="30">
      <c r="A17" s="248" t="s">
        <v>91</v>
      </c>
      <c r="B17" s="52">
        <f t="shared" si="0"/>
        <v>55891.319999999985</v>
      </c>
      <c r="C17" s="105" t="s">
        <v>92</v>
      </c>
      <c r="D17" s="105" t="s">
        <v>94</v>
      </c>
      <c r="E17" s="105">
        <v>22002286</v>
      </c>
      <c r="F17" s="106">
        <v>44788</v>
      </c>
      <c r="G17" s="106">
        <v>45152</v>
      </c>
      <c r="H17" s="106">
        <v>45883</v>
      </c>
      <c r="I17" s="107">
        <v>642061.25</v>
      </c>
      <c r="J17" s="107">
        <v>27260.1</v>
      </c>
      <c r="K17" s="107">
        <v>284247.28999999998</v>
      </c>
      <c r="L17" s="107">
        <f t="shared" ref="L17:L20" si="7">SUM(K17/12)</f>
        <v>23687.274166666666</v>
      </c>
      <c r="M17" s="107">
        <v>327121.2</v>
      </c>
      <c r="N17" s="52">
        <f t="shared" si="5"/>
        <v>265745.40000000002</v>
      </c>
      <c r="O17" s="107">
        <v>27260.1</v>
      </c>
      <c r="P17" s="107">
        <v>27260.1</v>
      </c>
      <c r="Q17" s="107">
        <v>26574.54</v>
      </c>
      <c r="R17" s="107">
        <v>26574.54</v>
      </c>
      <c r="S17" s="107">
        <v>27260.1</v>
      </c>
      <c r="T17" s="107">
        <v>27260.1</v>
      </c>
      <c r="U17" s="107">
        <v>26574.54</v>
      </c>
      <c r="V17" s="107">
        <v>26574.54</v>
      </c>
      <c r="W17" s="107">
        <v>27260.1</v>
      </c>
      <c r="X17" s="107">
        <v>27260.1</v>
      </c>
      <c r="Y17" s="107">
        <v>26574.54</v>
      </c>
      <c r="Z17" s="107">
        <v>26574.54</v>
      </c>
      <c r="AA17" s="107">
        <v>27260.1</v>
      </c>
      <c r="AB17" s="107">
        <v>27260.1</v>
      </c>
      <c r="AC17" s="107">
        <v>26574.54</v>
      </c>
      <c r="AD17" s="107">
        <v>26574.54</v>
      </c>
      <c r="AE17" s="107">
        <v>27260.1</v>
      </c>
      <c r="AF17" s="107">
        <v>27260.1</v>
      </c>
      <c r="AG17" s="107">
        <v>26574.54</v>
      </c>
      <c r="AH17" s="107">
        <v>26574.54</v>
      </c>
      <c r="AI17" s="107">
        <v>27260.1</v>
      </c>
      <c r="AJ17" s="107">
        <v>27260.1</v>
      </c>
      <c r="AK17" s="107">
        <v>26574.54</v>
      </c>
      <c r="AL17" s="107">
        <v>26574.54</v>
      </c>
      <c r="AM17" s="107">
        <v>27260.1</v>
      </c>
      <c r="AN17" s="107">
        <v>27260.1</v>
      </c>
      <c r="AO17" s="107">
        <v>26574.54</v>
      </c>
      <c r="AP17" s="107">
        <v>26574.54</v>
      </c>
      <c r="AQ17" s="107">
        <v>12721.38</v>
      </c>
      <c r="AR17" s="107">
        <v>27260.1</v>
      </c>
      <c r="AS17" s="107">
        <v>26574.54</v>
      </c>
      <c r="AT17" s="107">
        <v>26574.54</v>
      </c>
      <c r="AU17" s="107">
        <v>26260.1</v>
      </c>
      <c r="AV17" s="107">
        <v>22461.18</v>
      </c>
      <c r="AW17" s="107">
        <v>26574.54</v>
      </c>
      <c r="AX17" s="107">
        <v>26574.54</v>
      </c>
      <c r="AY17" s="107">
        <v>27260.1</v>
      </c>
      <c r="AZ17" s="107">
        <v>81094.740000000005</v>
      </c>
      <c r="BA17" s="107">
        <v>26574.54</v>
      </c>
      <c r="BB17" s="107">
        <v>26574.54</v>
      </c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52">
        <f t="shared" si="6"/>
        <v>1082929.7</v>
      </c>
      <c r="BN17" s="105"/>
    </row>
    <row r="18" spans="1:66" ht="30">
      <c r="A18" s="248" t="s">
        <v>97</v>
      </c>
      <c r="B18" s="100">
        <f t="shared" si="0"/>
        <v>0</v>
      </c>
      <c r="C18" s="101" t="s">
        <v>98</v>
      </c>
      <c r="D18" s="101" t="s">
        <v>100</v>
      </c>
      <c r="E18" s="101">
        <v>22002042</v>
      </c>
      <c r="F18" s="103">
        <v>44760</v>
      </c>
      <c r="G18" s="103">
        <v>45484</v>
      </c>
      <c r="H18" s="103">
        <v>45855</v>
      </c>
      <c r="I18" s="104">
        <v>51267.96</v>
      </c>
      <c r="J18" s="104">
        <v>4272.33</v>
      </c>
      <c r="K18" s="104">
        <v>48653.57</v>
      </c>
      <c r="L18" s="104">
        <f t="shared" si="7"/>
        <v>4054.4641666666666</v>
      </c>
      <c r="M18" s="104">
        <v>49443.45</v>
      </c>
      <c r="N18" s="100">
        <f t="shared" si="5"/>
        <v>50269.560000000012</v>
      </c>
      <c r="O18" s="104">
        <v>4120.29</v>
      </c>
      <c r="P18" s="104">
        <v>4120.29</v>
      </c>
      <c r="Q18" s="104">
        <v>4120.29</v>
      </c>
      <c r="R18" s="104">
        <v>4120.29</v>
      </c>
      <c r="S18" s="104">
        <v>4120.29</v>
      </c>
      <c r="T18" s="104">
        <v>4120.29</v>
      </c>
      <c r="U18" s="104">
        <v>4120.29</v>
      </c>
      <c r="V18" s="104">
        <v>4120.29</v>
      </c>
      <c r="W18" s="104">
        <v>4120.29</v>
      </c>
      <c r="X18" s="104">
        <v>4120.29</v>
      </c>
      <c r="Y18" s="104">
        <v>4120.29</v>
      </c>
      <c r="Z18" s="104">
        <v>4120.29</v>
      </c>
      <c r="AA18" s="104">
        <v>4120.29</v>
      </c>
      <c r="AB18" s="104">
        <v>4120.29</v>
      </c>
      <c r="AC18" s="104">
        <v>4120.29</v>
      </c>
      <c r="AD18" s="104">
        <v>4120.29</v>
      </c>
      <c r="AE18" s="104">
        <v>4120.29</v>
      </c>
      <c r="AF18" s="104">
        <v>4120.29</v>
      </c>
      <c r="AG18" s="104">
        <v>4120.29</v>
      </c>
      <c r="AH18" s="104">
        <v>4120.29</v>
      </c>
      <c r="AI18" s="104">
        <v>4120.29</v>
      </c>
      <c r="AJ18" s="104">
        <v>4120.29</v>
      </c>
      <c r="AK18" s="104">
        <v>4120.29</v>
      </c>
      <c r="AL18" s="104">
        <v>4120.29</v>
      </c>
      <c r="AM18" s="104">
        <v>2472.17</v>
      </c>
      <c r="AN18" s="104">
        <v>4186.17</v>
      </c>
      <c r="AO18" s="104">
        <v>4186.17</v>
      </c>
      <c r="AP18" s="104">
        <v>4186.17</v>
      </c>
      <c r="AQ18" s="104">
        <v>4272.33</v>
      </c>
      <c r="AR18" s="104">
        <v>4272.33</v>
      </c>
      <c r="AS18" s="104">
        <v>4272.33</v>
      </c>
      <c r="AT18" s="104">
        <v>4272.33</v>
      </c>
      <c r="AU18" s="104">
        <v>4272.33</v>
      </c>
      <c r="AV18" s="104">
        <v>4272.33</v>
      </c>
      <c r="AW18" s="104">
        <v>4272.33</v>
      </c>
      <c r="AX18" s="104">
        <v>4272.33</v>
      </c>
      <c r="AY18" s="104">
        <v>4272.33</v>
      </c>
      <c r="AZ18" s="104">
        <v>4272.33</v>
      </c>
      <c r="BA18" s="104">
        <v>4272.33</v>
      </c>
      <c r="BB18" s="104">
        <v>4272.33</v>
      </c>
      <c r="BC18" s="104">
        <v>4272.33</v>
      </c>
      <c r="BD18" s="104">
        <v>4272.33</v>
      </c>
      <c r="BE18" s="104">
        <v>4272.33</v>
      </c>
      <c r="BF18" s="128">
        <v>4272.33</v>
      </c>
      <c r="BG18" s="104">
        <v>4272.33</v>
      </c>
      <c r="BH18" s="104">
        <v>4272.33</v>
      </c>
      <c r="BI18" s="104">
        <v>4272.33</v>
      </c>
      <c r="BJ18" s="128">
        <v>4272.33</v>
      </c>
      <c r="BK18" s="104"/>
      <c r="BL18" s="104"/>
      <c r="BM18" s="100">
        <f t="shared" si="6"/>
        <v>182426.95999999979</v>
      </c>
      <c r="BN18" s="101"/>
    </row>
    <row r="19" spans="1:66" ht="15">
      <c r="A19" s="247" t="s">
        <v>102</v>
      </c>
      <c r="B19" s="149">
        <f t="shared" si="0"/>
        <v>0</v>
      </c>
      <c r="C19" s="105" t="s">
        <v>103</v>
      </c>
      <c r="D19" s="111">
        <v>44378</v>
      </c>
      <c r="E19" s="105">
        <v>21001956</v>
      </c>
      <c r="F19" s="106">
        <v>44312</v>
      </c>
      <c r="G19" s="106">
        <v>45393</v>
      </c>
      <c r="H19" s="106">
        <v>45768</v>
      </c>
      <c r="I19" s="107">
        <v>283046.51</v>
      </c>
      <c r="J19" s="107">
        <v>7076.16</v>
      </c>
      <c r="K19" s="107">
        <v>84913.919999999998</v>
      </c>
      <c r="L19" s="107">
        <f t="shared" si="7"/>
        <v>7076.16</v>
      </c>
      <c r="M19" s="107">
        <v>88106.68</v>
      </c>
      <c r="N19" s="52">
        <f t="shared" si="5"/>
        <v>87122.22</v>
      </c>
      <c r="O19" s="107">
        <v>7076.16</v>
      </c>
      <c r="P19" s="107">
        <v>7076.16</v>
      </c>
      <c r="Q19" s="107">
        <v>7076.16</v>
      </c>
      <c r="R19" s="107">
        <v>7076.16</v>
      </c>
      <c r="S19" s="112">
        <v>7076.16</v>
      </c>
      <c r="T19" s="112">
        <v>7076.16</v>
      </c>
      <c r="U19" s="112">
        <v>7076.16</v>
      </c>
      <c r="V19" s="107">
        <v>7076.16</v>
      </c>
      <c r="W19" s="112">
        <v>7076.16</v>
      </c>
      <c r="X19" s="112">
        <v>7076.16</v>
      </c>
      <c r="Y19" s="112">
        <v>7076.16</v>
      </c>
      <c r="Z19" s="112">
        <v>7076.16</v>
      </c>
      <c r="AA19" s="107">
        <v>7155.98</v>
      </c>
      <c r="AB19" s="107">
        <v>7155.98</v>
      </c>
      <c r="AC19" s="107">
        <v>7155.98</v>
      </c>
      <c r="AD19" s="107">
        <v>7155.98</v>
      </c>
      <c r="AE19" s="107">
        <v>7342.2219999999998</v>
      </c>
      <c r="AF19" s="107">
        <v>7342.22</v>
      </c>
      <c r="AG19" s="107">
        <v>7342.22</v>
      </c>
      <c r="AH19" s="107">
        <v>7342.22</v>
      </c>
      <c r="AI19" s="107">
        <v>7342.22</v>
      </c>
      <c r="AJ19" s="107">
        <v>7342.22</v>
      </c>
      <c r="AK19" s="107">
        <v>7342.22</v>
      </c>
      <c r="AL19" s="107">
        <v>7342.22</v>
      </c>
      <c r="AM19" s="107">
        <v>7342.22</v>
      </c>
      <c r="AN19" s="107">
        <v>7342.22</v>
      </c>
      <c r="AO19" s="107">
        <v>7342.22</v>
      </c>
      <c r="AP19" s="107">
        <v>7342.22</v>
      </c>
      <c r="AQ19" s="107">
        <v>7342.22</v>
      </c>
      <c r="AR19" s="107">
        <v>7342.22</v>
      </c>
      <c r="AS19" s="107" t="s">
        <v>361</v>
      </c>
      <c r="AT19" s="107">
        <v>7342.22</v>
      </c>
      <c r="AU19" s="107" t="s">
        <v>361</v>
      </c>
      <c r="AV19" s="107">
        <v>7342.22</v>
      </c>
      <c r="AW19" s="107">
        <v>7342.22</v>
      </c>
      <c r="AX19" s="107">
        <v>7342.22</v>
      </c>
      <c r="AY19" s="107" t="s">
        <v>361</v>
      </c>
      <c r="AZ19" s="107">
        <v>7342.22</v>
      </c>
      <c r="BA19" s="107">
        <v>7342.22</v>
      </c>
      <c r="BB19" s="107">
        <v>7342.22</v>
      </c>
      <c r="BC19" s="107" t="s">
        <v>361</v>
      </c>
      <c r="BD19" s="107">
        <v>7342.22</v>
      </c>
      <c r="BE19" s="107">
        <v>7342.22</v>
      </c>
      <c r="BF19" s="108">
        <v>7342.22</v>
      </c>
      <c r="BG19" s="107" t="s">
        <v>361</v>
      </c>
      <c r="BH19" s="107">
        <v>7342.22</v>
      </c>
      <c r="BI19" s="107">
        <v>7342.22</v>
      </c>
      <c r="BJ19" s="108">
        <v>7342.22</v>
      </c>
      <c r="BK19" s="107"/>
      <c r="BL19" s="107"/>
      <c r="BM19" s="52">
        <f t="shared" si="6"/>
        <v>282674.96199999994</v>
      </c>
      <c r="BN19" s="132"/>
    </row>
    <row r="20" spans="1:66" ht="30">
      <c r="A20" s="247" t="s">
        <v>105</v>
      </c>
      <c r="B20" s="252">
        <f t="shared" si="0"/>
        <v>2371.84</v>
      </c>
      <c r="C20" s="101" t="s">
        <v>106</v>
      </c>
      <c r="D20" s="101" t="s">
        <v>108</v>
      </c>
      <c r="E20" s="101">
        <v>23003464</v>
      </c>
      <c r="F20" s="103">
        <v>45198</v>
      </c>
      <c r="G20" s="103">
        <v>45195</v>
      </c>
      <c r="H20" s="103">
        <v>45563</v>
      </c>
      <c r="I20" s="104">
        <v>12774</v>
      </c>
      <c r="J20" s="104">
        <v>1064.5</v>
      </c>
      <c r="K20" s="104">
        <v>5129.82</v>
      </c>
      <c r="L20" s="104">
        <f t="shared" si="7"/>
        <v>427.48499999999996</v>
      </c>
      <c r="M20" s="104" t="s">
        <v>26</v>
      </c>
      <c r="N20" s="100">
        <f t="shared" si="5"/>
        <v>8316.2799999999988</v>
      </c>
      <c r="O20" s="104">
        <v>1064.5</v>
      </c>
      <c r="P20" s="104">
        <v>1064.5</v>
      </c>
      <c r="Q20" s="104">
        <v>754.5</v>
      </c>
      <c r="R20" s="104">
        <v>754.5</v>
      </c>
      <c r="S20" s="104">
        <v>1064.5</v>
      </c>
      <c r="T20" s="104">
        <v>1064.5</v>
      </c>
      <c r="U20" s="104">
        <v>754.5</v>
      </c>
      <c r="V20" s="104">
        <v>754.5</v>
      </c>
      <c r="W20" s="104">
        <v>1064.5</v>
      </c>
      <c r="X20" s="104">
        <v>1064.5</v>
      </c>
      <c r="Y20" s="104">
        <v>771.28</v>
      </c>
      <c r="Z20" s="104">
        <v>771.28</v>
      </c>
      <c r="AA20" s="104">
        <v>1064.5</v>
      </c>
      <c r="AB20" s="104">
        <v>1064.5</v>
      </c>
      <c r="AC20" s="104">
        <v>754.5</v>
      </c>
      <c r="AD20" s="104">
        <v>754.5</v>
      </c>
      <c r="AE20" s="104">
        <v>1064.5</v>
      </c>
      <c r="AF20" s="104">
        <v>1064.5</v>
      </c>
      <c r="AG20" s="104">
        <v>754.5</v>
      </c>
      <c r="AH20" s="104">
        <v>754.5</v>
      </c>
      <c r="AI20" s="104">
        <v>1064.5</v>
      </c>
      <c r="AJ20" s="104">
        <v>1064.5</v>
      </c>
      <c r="AK20" s="104">
        <v>754.5</v>
      </c>
      <c r="AL20" s="104">
        <v>754.5</v>
      </c>
      <c r="AM20" s="104">
        <v>1064.5</v>
      </c>
      <c r="AN20" s="104">
        <v>1064.5</v>
      </c>
      <c r="AO20" s="104">
        <v>754.5</v>
      </c>
      <c r="AP20" s="104">
        <v>754.5</v>
      </c>
      <c r="AQ20" s="104">
        <v>1064.5</v>
      </c>
      <c r="AR20" s="104"/>
      <c r="AS20" s="104">
        <v>754.5</v>
      </c>
      <c r="AT20" s="104">
        <v>754.5</v>
      </c>
      <c r="AU20" s="104">
        <v>993.53</v>
      </c>
      <c r="AV20" s="104">
        <v>993.53</v>
      </c>
      <c r="AW20" s="104">
        <v>754.5</v>
      </c>
      <c r="AX20" s="104">
        <v>754.5</v>
      </c>
      <c r="AY20" s="104">
        <v>1102.53</v>
      </c>
      <c r="AZ20" s="104">
        <v>2243.09</v>
      </c>
      <c r="BA20" s="104">
        <v>754.5</v>
      </c>
      <c r="BB20" s="104">
        <v>754.5</v>
      </c>
      <c r="BC20" s="104">
        <v>1102.53</v>
      </c>
      <c r="BD20" s="104"/>
      <c r="BE20" s="104">
        <v>754.5</v>
      </c>
      <c r="BF20" s="104">
        <v>754.5</v>
      </c>
      <c r="BG20" s="104">
        <v>38.03</v>
      </c>
      <c r="BH20" s="104"/>
      <c r="BI20" s="104"/>
      <c r="BJ20" s="104"/>
      <c r="BK20" s="104"/>
      <c r="BL20" s="104"/>
      <c r="BM20" s="100">
        <f t="shared" si="6"/>
        <v>38008.799999999996</v>
      </c>
      <c r="BN20" s="101"/>
    </row>
    <row r="21" spans="1:66" ht="30">
      <c r="A21" s="248" t="s">
        <v>110</v>
      </c>
      <c r="B21" s="52">
        <f t="shared" si="0"/>
        <v>647160</v>
      </c>
      <c r="C21" s="253" t="s">
        <v>111</v>
      </c>
      <c r="D21" s="111">
        <v>45444</v>
      </c>
      <c r="E21" s="105">
        <v>24034941</v>
      </c>
      <c r="F21" s="106">
        <v>45470</v>
      </c>
      <c r="G21" s="106">
        <v>45470</v>
      </c>
      <c r="H21" s="106">
        <v>45834</v>
      </c>
      <c r="I21" s="107">
        <v>4627106</v>
      </c>
      <c r="J21" s="107">
        <v>212248</v>
      </c>
      <c r="K21" s="107">
        <v>0</v>
      </c>
      <c r="L21" s="107">
        <v>0</v>
      </c>
      <c r="M21" s="107" t="s">
        <v>26</v>
      </c>
      <c r="N21" s="52"/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13">
        <v>0</v>
      </c>
      <c r="AA21" s="107">
        <v>2292378</v>
      </c>
      <c r="AB21" s="107">
        <v>2292378</v>
      </c>
      <c r="AC21" s="107">
        <v>0</v>
      </c>
      <c r="AD21" s="107">
        <v>0</v>
      </c>
      <c r="AE21" s="107">
        <v>212248</v>
      </c>
      <c r="AF21" s="107">
        <v>0</v>
      </c>
      <c r="AG21" s="107">
        <v>0</v>
      </c>
      <c r="AH21" s="107">
        <v>0</v>
      </c>
      <c r="AI21" s="107">
        <v>212248</v>
      </c>
      <c r="AJ21" s="107">
        <v>0</v>
      </c>
      <c r="AK21" s="107">
        <v>0</v>
      </c>
      <c r="AL21" s="107">
        <v>0</v>
      </c>
      <c r="AM21" s="107">
        <v>212248</v>
      </c>
      <c r="AN21" s="107"/>
      <c r="AO21" s="107"/>
      <c r="AP21" s="107"/>
      <c r="AQ21" s="107">
        <v>212248</v>
      </c>
      <c r="AR21" s="107"/>
      <c r="AS21" s="107">
        <v>2084850</v>
      </c>
      <c r="AT21" s="107">
        <v>2084850</v>
      </c>
      <c r="AU21" s="107">
        <v>212248</v>
      </c>
      <c r="AV21" s="107"/>
      <c r="AW21" s="107">
        <v>197112</v>
      </c>
      <c r="AX21" s="107">
        <v>197112</v>
      </c>
      <c r="AY21" s="107">
        <v>212248</v>
      </c>
      <c r="AZ21" s="107">
        <v>212248</v>
      </c>
      <c r="BA21" s="107"/>
      <c r="BB21" s="107"/>
      <c r="BC21" s="107">
        <v>212248</v>
      </c>
      <c r="BD21" s="107">
        <v>212248</v>
      </c>
      <c r="BE21" s="107"/>
      <c r="BF21" s="107"/>
      <c r="BG21" s="107">
        <v>212248</v>
      </c>
      <c r="BH21" s="107">
        <v>212248</v>
      </c>
      <c r="BI21" s="107"/>
      <c r="BJ21" s="107"/>
      <c r="BK21" s="107"/>
      <c r="BL21" s="107"/>
      <c r="BM21" s="52">
        <v>3990362</v>
      </c>
      <c r="BN21" s="105"/>
    </row>
    <row r="22" spans="1:66" ht="30">
      <c r="A22" s="248" t="s">
        <v>117</v>
      </c>
      <c r="B22" s="100">
        <f t="shared" si="0"/>
        <v>897213.56</v>
      </c>
      <c r="C22" s="101" t="s">
        <v>118</v>
      </c>
      <c r="D22" s="102">
        <v>45474</v>
      </c>
      <c r="E22" s="133">
        <v>24037077</v>
      </c>
      <c r="F22" s="103">
        <v>45553</v>
      </c>
      <c r="G22" s="101" t="s">
        <v>26</v>
      </c>
      <c r="H22" s="103">
        <v>45917</v>
      </c>
      <c r="I22" s="104">
        <v>2691640.72</v>
      </c>
      <c r="J22" s="104">
        <v>224303.39</v>
      </c>
      <c r="K22" s="104"/>
      <c r="L22" s="104"/>
      <c r="M22" s="104"/>
      <c r="N22" s="100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16"/>
      <c r="AA22" s="104"/>
      <c r="AB22" s="104"/>
      <c r="AC22" s="104"/>
      <c r="AD22" s="104"/>
      <c r="AE22" s="104"/>
      <c r="AF22" s="104"/>
      <c r="AG22" s="13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>
        <v>224303.39</v>
      </c>
      <c r="AW22" s="104"/>
      <c r="AX22" s="104"/>
      <c r="AY22" s="104"/>
      <c r="AZ22" s="104">
        <v>224303.39</v>
      </c>
      <c r="BA22" s="104"/>
      <c r="BB22" s="104"/>
      <c r="BC22" s="104"/>
      <c r="BD22" s="104">
        <v>224303.39</v>
      </c>
      <c r="BE22" s="104"/>
      <c r="BF22" s="104"/>
      <c r="BG22" s="104"/>
      <c r="BH22" s="104">
        <v>224303.39</v>
      </c>
      <c r="BI22" s="104"/>
      <c r="BJ22" s="104"/>
      <c r="BK22" s="104"/>
      <c r="BL22" s="104"/>
      <c r="BM22" s="100"/>
      <c r="BN22" s="101"/>
    </row>
    <row r="23" spans="1:66" ht="30">
      <c r="A23" s="248" t="s">
        <v>122</v>
      </c>
      <c r="B23" s="52">
        <f t="shared" si="0"/>
        <v>-3.637978807091713E-12</v>
      </c>
      <c r="C23" s="105" t="s">
        <v>123</v>
      </c>
      <c r="D23" s="105" t="s">
        <v>125</v>
      </c>
      <c r="E23" s="105">
        <v>23002211</v>
      </c>
      <c r="F23" s="106">
        <v>45138</v>
      </c>
      <c r="G23" s="106">
        <v>45134</v>
      </c>
      <c r="H23" s="106">
        <v>45868</v>
      </c>
      <c r="I23" s="107" t="s">
        <v>298</v>
      </c>
      <c r="J23" s="107" t="s">
        <v>299</v>
      </c>
      <c r="K23" s="107">
        <v>641831.52</v>
      </c>
      <c r="L23" s="107">
        <f>SUM(K23/5)</f>
        <v>128366.304</v>
      </c>
      <c r="M23" s="107" t="s">
        <v>26</v>
      </c>
      <c r="N23" s="52">
        <f>SUM(R23,V23,Z23,AD23,AH23,AL23,AP23,AT23,AX23,BB23,BF23,BJ23)</f>
        <v>1738465.5000000005</v>
      </c>
      <c r="O23" s="107">
        <v>141775.31</v>
      </c>
      <c r="P23" s="107">
        <v>141775.31</v>
      </c>
      <c r="Q23" s="107">
        <v>133714.9</v>
      </c>
      <c r="R23" s="107">
        <v>133714.9</v>
      </c>
      <c r="S23" s="107">
        <v>141775.31</v>
      </c>
      <c r="T23" s="107">
        <v>141775.31</v>
      </c>
      <c r="U23" s="107">
        <v>133714.9</v>
      </c>
      <c r="V23" s="107">
        <v>133714.9</v>
      </c>
      <c r="W23" s="107">
        <v>141775.31</v>
      </c>
      <c r="X23" s="107">
        <v>141775.31</v>
      </c>
      <c r="Y23" s="107">
        <v>147103.57</v>
      </c>
      <c r="Z23" s="113">
        <v>147103.57</v>
      </c>
      <c r="AA23" s="107">
        <v>163088.32000000001</v>
      </c>
      <c r="AB23" s="107">
        <v>163088.35</v>
      </c>
      <c r="AC23" s="107">
        <v>147103.57</v>
      </c>
      <c r="AD23" s="107">
        <v>147103.57</v>
      </c>
      <c r="AE23" s="107">
        <v>141775.31</v>
      </c>
      <c r="AF23" s="107">
        <v>147103.57</v>
      </c>
      <c r="AG23" s="135">
        <v>147103.57</v>
      </c>
      <c r="AH23" s="107">
        <v>147103.57</v>
      </c>
      <c r="AI23" s="107">
        <v>141775.31</v>
      </c>
      <c r="AJ23" s="107">
        <v>147103.57</v>
      </c>
      <c r="AK23" s="107">
        <v>147103.57</v>
      </c>
      <c r="AL23" s="113">
        <v>147103.57</v>
      </c>
      <c r="AM23" s="107">
        <v>141775.31</v>
      </c>
      <c r="AN23" s="107">
        <v>147103.57</v>
      </c>
      <c r="AO23" s="107">
        <v>147103.57</v>
      </c>
      <c r="AP23" s="107">
        <v>147103.57</v>
      </c>
      <c r="AQ23" s="107">
        <v>147103.57</v>
      </c>
      <c r="AR23" s="107">
        <v>147103.57</v>
      </c>
      <c r="AS23" s="107">
        <v>147103.57</v>
      </c>
      <c r="AT23" s="107">
        <v>147103.57</v>
      </c>
      <c r="AU23" s="107">
        <v>141775.31</v>
      </c>
      <c r="AV23" s="107">
        <v>147103.57</v>
      </c>
      <c r="AW23" s="108">
        <v>147103.57</v>
      </c>
      <c r="AX23" s="108">
        <v>147103.57</v>
      </c>
      <c r="AY23" s="107">
        <v>141775.31</v>
      </c>
      <c r="AZ23" s="107">
        <v>147103.57</v>
      </c>
      <c r="BA23" s="108">
        <v>147103.57</v>
      </c>
      <c r="BB23" s="108">
        <v>147103.57</v>
      </c>
      <c r="BC23" s="107">
        <v>141775.31</v>
      </c>
      <c r="BD23" s="107">
        <v>147103.57</v>
      </c>
      <c r="BE23" s="108">
        <v>147103.57</v>
      </c>
      <c r="BF23" s="108">
        <v>147103.57</v>
      </c>
      <c r="BG23" s="107">
        <v>141775.31</v>
      </c>
      <c r="BH23" s="107">
        <v>147103.57</v>
      </c>
      <c r="BI23" s="108">
        <v>147103.57</v>
      </c>
      <c r="BJ23" s="108">
        <v>147103.57</v>
      </c>
      <c r="BK23" s="107" t="s">
        <v>362</v>
      </c>
      <c r="BL23" s="107">
        <v>26777.34</v>
      </c>
      <c r="BM23" s="52">
        <f t="shared" ref="BM23:BM27" si="8">SUM(P23:BG23)</f>
        <v>6387032.8100000005</v>
      </c>
      <c r="BN23" s="105"/>
    </row>
    <row r="24" spans="1:66" ht="30">
      <c r="A24" s="254" t="s">
        <v>128</v>
      </c>
      <c r="B24" s="255" t="e">
        <f>SUM(P24-R24+T24-V24+X24-Z24+AB24-AD24+AF24-AH24+AJ24-AL24+AN24-AP24+AR24-AT24+AV24-#REF!+BA24-BB24+BD24-BF24+BH24-BJ24-BL24)</f>
        <v>#REF!</v>
      </c>
      <c r="C24" s="101" t="s">
        <v>129</v>
      </c>
      <c r="D24" s="101" t="s">
        <v>131</v>
      </c>
      <c r="E24" s="101">
        <v>22009108</v>
      </c>
      <c r="F24" s="103">
        <v>44896</v>
      </c>
      <c r="G24" s="103">
        <v>45392</v>
      </c>
      <c r="H24" s="103">
        <v>45626</v>
      </c>
      <c r="I24" s="104">
        <v>903624.43</v>
      </c>
      <c r="J24" s="104" t="s">
        <v>363</v>
      </c>
      <c r="K24" s="104">
        <v>404818.3</v>
      </c>
      <c r="L24" s="104">
        <f>SUM(K24/12)</f>
        <v>33734.85833333333</v>
      </c>
      <c r="M24" s="104" t="s">
        <v>26</v>
      </c>
      <c r="N24" s="100" t="e">
        <f>SUM(R24,V24,Z24,AD24,AH24,AL24,AP24,AT24,#REF!,BB24,BF24,BJ24)</f>
        <v>#REF!</v>
      </c>
      <c r="O24" s="104">
        <v>99672.2</v>
      </c>
      <c r="P24" s="104">
        <v>99672.2</v>
      </c>
      <c r="Q24" s="116">
        <v>0</v>
      </c>
      <c r="R24" s="116">
        <v>0</v>
      </c>
      <c r="S24" s="104">
        <v>99672.2</v>
      </c>
      <c r="T24" s="116">
        <v>0</v>
      </c>
      <c r="U24" s="116">
        <v>0</v>
      </c>
      <c r="V24" s="116">
        <v>0</v>
      </c>
      <c r="W24" s="104">
        <v>105901.71</v>
      </c>
      <c r="X24" s="104"/>
      <c r="Y24" s="104"/>
      <c r="Z24" s="104"/>
      <c r="AA24" s="104">
        <v>105901.71</v>
      </c>
      <c r="AB24" s="104"/>
      <c r="AC24" s="104">
        <v>99672.2</v>
      </c>
      <c r="AD24" s="104">
        <v>99672.2</v>
      </c>
      <c r="AE24" s="104">
        <v>81328.795624999999</v>
      </c>
      <c r="AF24" s="115">
        <v>105901.71</v>
      </c>
      <c r="AG24" s="136">
        <v>105901.71</v>
      </c>
      <c r="AH24" s="115">
        <v>105901.71</v>
      </c>
      <c r="AI24" s="104" t="s">
        <v>26</v>
      </c>
      <c r="AJ24" s="104"/>
      <c r="AK24" s="104"/>
      <c r="AL24" s="104"/>
      <c r="AM24" s="104" t="s">
        <v>26</v>
      </c>
      <c r="AN24" s="104"/>
      <c r="AO24" s="104"/>
      <c r="AP24" s="104"/>
      <c r="AQ24" s="104" t="s">
        <v>26</v>
      </c>
      <c r="AR24" s="115">
        <v>105901.71</v>
      </c>
      <c r="AS24" s="104">
        <v>105901.71</v>
      </c>
      <c r="AT24" s="104">
        <v>105901.71</v>
      </c>
      <c r="AU24" s="104" t="s">
        <v>26</v>
      </c>
      <c r="AV24" s="104"/>
      <c r="AX24" s="104"/>
      <c r="AY24" s="104">
        <v>81325.960000000006</v>
      </c>
      <c r="AZ24" s="104">
        <v>81325.960000000006</v>
      </c>
      <c r="BA24" s="104">
        <v>81325.960000000006</v>
      </c>
      <c r="BB24" s="104">
        <v>81325.960000000006</v>
      </c>
      <c r="BC24" s="104" t="s">
        <v>26</v>
      </c>
      <c r="BD24" s="104"/>
      <c r="BE24" s="104"/>
      <c r="BF24" s="104"/>
      <c r="BG24" s="104" t="s">
        <v>26</v>
      </c>
      <c r="BH24" s="104"/>
      <c r="BI24" s="104"/>
      <c r="BJ24" s="104"/>
      <c r="BK24" s="104"/>
      <c r="BL24" s="104"/>
      <c r="BM24" s="100">
        <f t="shared" si="8"/>
        <v>1652535.1156249996</v>
      </c>
      <c r="BN24" s="137"/>
    </row>
    <row r="25" spans="1:66" ht="15">
      <c r="A25" s="247" t="s">
        <v>139</v>
      </c>
      <c r="B25" s="52">
        <f t="shared" ref="B25:B49" si="9">SUM(P25-R25+T25-V25+X25-Z25+AB25-AD25+AF25-AH25+AJ25-AL25+AN25-AP25+AR25-AT25+AV25-AX25+AZ25-BB25+BD25-BF25+BH25-BJ25-BL25)</f>
        <v>203712.46000000008</v>
      </c>
      <c r="C25" s="105" t="s">
        <v>140</v>
      </c>
      <c r="D25" s="111">
        <v>45170</v>
      </c>
      <c r="E25" s="105">
        <v>23001429</v>
      </c>
      <c r="F25" s="106">
        <v>45090</v>
      </c>
      <c r="G25" s="106">
        <v>45089</v>
      </c>
      <c r="H25" s="106">
        <v>45455</v>
      </c>
      <c r="I25" s="107">
        <v>2678000</v>
      </c>
      <c r="J25" s="107">
        <v>206000</v>
      </c>
      <c r="K25" s="107">
        <v>1447085.75</v>
      </c>
      <c r="L25" s="107">
        <f>SUM(K25/7)</f>
        <v>206726.53571428571</v>
      </c>
      <c r="M25" s="107" t="s">
        <v>26</v>
      </c>
      <c r="N25" s="52">
        <f t="shared" ref="N25:N30" si="10">SUM(R25,V25,Z25,AD25,AH25,AL25,AP25,AT25,AX25,BB25,BF25,BJ25)</f>
        <v>3410313.0399999996</v>
      </c>
      <c r="O25" s="107">
        <v>236000</v>
      </c>
      <c r="P25" s="107">
        <v>209000</v>
      </c>
      <c r="Q25" s="107">
        <v>208193.54</v>
      </c>
      <c r="R25" s="107">
        <v>208193.54</v>
      </c>
      <c r="S25" s="107">
        <v>236000</v>
      </c>
      <c r="T25" s="107">
        <v>236000</v>
      </c>
      <c r="U25" s="107">
        <v>206028.55</v>
      </c>
      <c r="V25" s="107">
        <v>206028.55</v>
      </c>
      <c r="W25" s="107">
        <v>236000</v>
      </c>
      <c r="X25" s="107">
        <v>236000</v>
      </c>
      <c r="Y25" s="107">
        <v>205222.7</v>
      </c>
      <c r="Z25" s="107">
        <v>205222.7</v>
      </c>
      <c r="AA25" s="107">
        <v>236000</v>
      </c>
      <c r="AB25" s="107">
        <v>236000</v>
      </c>
      <c r="AC25" s="107">
        <v>210380.71</v>
      </c>
      <c r="AD25" s="107">
        <v>210380.71</v>
      </c>
      <c r="AE25" s="107">
        <v>148825.5</v>
      </c>
      <c r="AF25" s="107">
        <v>148825.5</v>
      </c>
      <c r="AG25" s="138">
        <v>208021.63</v>
      </c>
      <c r="AH25" s="107">
        <v>208021.63</v>
      </c>
      <c r="AI25" s="107">
        <v>257500</v>
      </c>
      <c r="AJ25" s="107">
        <v>257500</v>
      </c>
      <c r="AK25" s="107">
        <v>208367.56</v>
      </c>
      <c r="AL25" s="107">
        <v>208367.56</v>
      </c>
      <c r="AM25" s="107">
        <v>257500</v>
      </c>
      <c r="AN25" s="107">
        <v>257500</v>
      </c>
      <c r="AO25" s="107">
        <v>217468.2</v>
      </c>
      <c r="AP25" s="107">
        <v>217468.2</v>
      </c>
      <c r="AQ25" s="107">
        <v>257500</v>
      </c>
      <c r="AR25" s="107">
        <v>103000</v>
      </c>
      <c r="AS25" s="107">
        <v>214838.99</v>
      </c>
      <c r="AT25" s="107">
        <v>214838.99</v>
      </c>
      <c r="AU25" s="107">
        <v>257500</v>
      </c>
      <c r="AV25" s="107">
        <v>215000</v>
      </c>
      <c r="AW25" s="107">
        <v>213932.9</v>
      </c>
      <c r="AX25" s="107">
        <v>213932.9</v>
      </c>
      <c r="AY25" s="107">
        <v>479200</v>
      </c>
      <c r="AZ25" s="107">
        <v>479200</v>
      </c>
      <c r="BA25" s="107">
        <v>468231.3</v>
      </c>
      <c r="BB25" s="107">
        <v>468231.3</v>
      </c>
      <c r="BC25" s="107">
        <v>412000</v>
      </c>
      <c r="BD25" s="107">
        <v>412000</v>
      </c>
      <c r="BE25" s="107">
        <v>351394.62</v>
      </c>
      <c r="BF25" s="107">
        <v>351394.62</v>
      </c>
      <c r="BG25" s="107">
        <v>824000</v>
      </c>
      <c r="BH25" s="107">
        <v>824000</v>
      </c>
      <c r="BI25" s="107">
        <v>698232.34</v>
      </c>
      <c r="BJ25" s="256">
        <v>698232.34</v>
      </c>
      <c r="BK25" s="107"/>
      <c r="BL25" s="107"/>
      <c r="BM25" s="52">
        <f t="shared" si="8"/>
        <v>11816212.4</v>
      </c>
      <c r="BN25" s="105"/>
    </row>
    <row r="26" spans="1:66" ht="15">
      <c r="A26" s="248" t="s">
        <v>143</v>
      </c>
      <c r="B26" s="100">
        <f t="shared" si="9"/>
        <v>13812.63</v>
      </c>
      <c r="C26" s="101" t="s">
        <v>144</v>
      </c>
      <c r="D26" s="102">
        <v>44958</v>
      </c>
      <c r="E26" s="101">
        <v>23000058</v>
      </c>
      <c r="F26" s="103">
        <v>44970</v>
      </c>
      <c r="G26" s="103">
        <v>44965</v>
      </c>
      <c r="H26" s="103">
        <v>46185</v>
      </c>
      <c r="I26" s="104">
        <v>388800</v>
      </c>
      <c r="J26" s="104">
        <v>10800</v>
      </c>
      <c r="K26" s="104">
        <v>94392</v>
      </c>
      <c r="L26" s="104">
        <f>SUM(K26/9)</f>
        <v>10488</v>
      </c>
      <c r="M26" s="104" t="s">
        <v>26</v>
      </c>
      <c r="N26" s="100">
        <f t="shared" si="10"/>
        <v>117244.80000000002</v>
      </c>
      <c r="O26" s="104">
        <v>10800</v>
      </c>
      <c r="P26" s="104">
        <v>10800</v>
      </c>
      <c r="Q26" s="104" t="s">
        <v>364</v>
      </c>
      <c r="R26" s="104">
        <v>10800</v>
      </c>
      <c r="S26" s="104">
        <v>10800</v>
      </c>
      <c r="T26" s="104">
        <v>10800</v>
      </c>
      <c r="U26" s="104" t="s">
        <v>364</v>
      </c>
      <c r="V26" s="104">
        <v>10800</v>
      </c>
      <c r="W26" s="104">
        <v>10800</v>
      </c>
      <c r="X26" s="104">
        <v>10800</v>
      </c>
      <c r="Y26" s="104" t="s">
        <v>364</v>
      </c>
      <c r="Z26" s="104">
        <v>10800</v>
      </c>
      <c r="AA26" s="104">
        <v>10800</v>
      </c>
      <c r="AB26" s="104">
        <v>10800</v>
      </c>
      <c r="AC26" s="104" t="s">
        <v>364</v>
      </c>
      <c r="AD26" s="104">
        <v>10800</v>
      </c>
      <c r="AE26" s="104">
        <v>10800</v>
      </c>
      <c r="AF26" s="104">
        <v>10800</v>
      </c>
      <c r="AG26" s="104" t="s">
        <v>364</v>
      </c>
      <c r="AH26" s="104">
        <v>10800</v>
      </c>
      <c r="AI26" s="104">
        <v>10800</v>
      </c>
      <c r="AJ26" s="104">
        <v>10800</v>
      </c>
      <c r="AK26" s="104" t="s">
        <v>364</v>
      </c>
      <c r="AL26" s="104">
        <v>10800</v>
      </c>
      <c r="AM26" s="104">
        <v>10800</v>
      </c>
      <c r="AN26" s="104">
        <v>10800</v>
      </c>
      <c r="AO26" s="104" t="s">
        <v>364</v>
      </c>
      <c r="AP26" s="104">
        <v>10800</v>
      </c>
      <c r="AQ26" s="104">
        <v>10800</v>
      </c>
      <c r="AR26" s="104">
        <v>10800</v>
      </c>
      <c r="AS26" s="104" t="s">
        <v>364</v>
      </c>
      <c r="AT26" s="104">
        <v>10800</v>
      </c>
      <c r="AU26" s="104">
        <v>10800</v>
      </c>
      <c r="AV26" s="104">
        <v>10800</v>
      </c>
      <c r="AW26" s="104">
        <v>10281.6</v>
      </c>
      <c r="AX26" s="104">
        <v>10281.6</v>
      </c>
      <c r="AY26" s="104">
        <v>10800</v>
      </c>
      <c r="AZ26" s="104">
        <v>10800</v>
      </c>
      <c r="BA26" s="104">
        <v>10281.6</v>
      </c>
      <c r="BB26" s="104">
        <v>10281.6</v>
      </c>
      <c r="BC26" s="104">
        <v>10800</v>
      </c>
      <c r="BD26" s="104">
        <v>12257.43</v>
      </c>
      <c r="BE26" s="104">
        <v>10281.6</v>
      </c>
      <c r="BF26" s="104">
        <v>10281.6</v>
      </c>
      <c r="BG26" s="104">
        <v>10800</v>
      </c>
      <c r="BH26" s="104">
        <v>10800</v>
      </c>
      <c r="BI26" s="104"/>
      <c r="BJ26" s="104"/>
      <c r="BK26" s="104"/>
      <c r="BL26" s="104"/>
      <c r="BM26" s="100">
        <f t="shared" si="8"/>
        <v>387147.02999999985</v>
      </c>
      <c r="BN26" s="101"/>
    </row>
    <row r="27" spans="1:66" ht="30">
      <c r="A27" s="249" t="s">
        <v>147</v>
      </c>
      <c r="B27" s="122">
        <f t="shared" si="9"/>
        <v>17075</v>
      </c>
      <c r="C27" s="118" t="s">
        <v>148</v>
      </c>
      <c r="D27" s="118" t="s">
        <v>150</v>
      </c>
      <c r="E27" s="118">
        <v>23005329</v>
      </c>
      <c r="F27" s="120">
        <v>45288</v>
      </c>
      <c r="G27" s="120">
        <v>45288</v>
      </c>
      <c r="H27" s="120">
        <v>45653</v>
      </c>
      <c r="I27" s="122">
        <v>44350</v>
      </c>
      <c r="J27" s="122">
        <v>3412.5</v>
      </c>
      <c r="K27" s="122">
        <v>0</v>
      </c>
      <c r="L27" s="122">
        <f t="shared" ref="L27:L30" si="11">SUM(K27/12)</f>
        <v>0</v>
      </c>
      <c r="M27" s="118" t="s">
        <v>26</v>
      </c>
      <c r="N27" s="122">
        <f t="shared" si="10"/>
        <v>3400</v>
      </c>
      <c r="O27" s="122">
        <v>3412.5</v>
      </c>
      <c r="P27" s="122">
        <v>3412.5</v>
      </c>
      <c r="Q27" s="122">
        <v>0</v>
      </c>
      <c r="R27" s="122">
        <v>0</v>
      </c>
      <c r="S27" s="122">
        <v>3412.5</v>
      </c>
      <c r="T27" s="122">
        <v>3412.5</v>
      </c>
      <c r="U27" s="122">
        <v>0</v>
      </c>
      <c r="V27" s="122">
        <v>0</v>
      </c>
      <c r="W27" s="122">
        <v>3412.5</v>
      </c>
      <c r="X27" s="122">
        <v>0</v>
      </c>
      <c r="Y27" s="122">
        <v>0</v>
      </c>
      <c r="Z27" s="122">
        <v>0</v>
      </c>
      <c r="AA27" s="122">
        <v>3412.5</v>
      </c>
      <c r="AB27" s="122">
        <v>3412.5</v>
      </c>
      <c r="AC27" s="122">
        <v>3400</v>
      </c>
      <c r="AD27" s="122">
        <v>3400</v>
      </c>
      <c r="AE27" s="122">
        <v>3412.5</v>
      </c>
      <c r="AF27" s="122">
        <v>3412.5</v>
      </c>
      <c r="AG27" s="122"/>
      <c r="AH27" s="122"/>
      <c r="AI27" s="122">
        <v>3412.5</v>
      </c>
      <c r="AJ27" s="122">
        <v>3412.5</v>
      </c>
      <c r="AK27" s="122"/>
      <c r="AL27" s="122"/>
      <c r="AM27" s="122">
        <v>3412.5</v>
      </c>
      <c r="AN27" s="122">
        <v>3412.5</v>
      </c>
      <c r="AO27" s="122"/>
      <c r="AP27" s="122"/>
      <c r="AQ27" s="122">
        <v>3412.5</v>
      </c>
      <c r="AR27" s="122"/>
      <c r="AS27" s="122"/>
      <c r="AT27" s="122"/>
      <c r="AU27" s="122">
        <v>3412.5</v>
      </c>
      <c r="AV27" s="122"/>
      <c r="AW27" s="122"/>
      <c r="AX27" s="122"/>
      <c r="AY27" s="122">
        <v>3412.5</v>
      </c>
      <c r="AZ27" s="122"/>
      <c r="BA27" s="122"/>
      <c r="BB27" s="122"/>
      <c r="BC27" s="122">
        <v>3412.5</v>
      </c>
      <c r="BD27" s="122"/>
      <c r="BE27" s="122"/>
      <c r="BF27" s="122"/>
      <c r="BG27" s="122">
        <v>3071.25</v>
      </c>
      <c r="BH27" s="122"/>
      <c r="BI27" s="122"/>
      <c r="BJ27" s="122"/>
      <c r="BK27" s="122"/>
      <c r="BL27" s="122"/>
      <c r="BM27" s="122">
        <f t="shared" si="8"/>
        <v>64471.25</v>
      </c>
      <c r="BN27" s="118"/>
    </row>
    <row r="28" spans="1:66" ht="30">
      <c r="A28" s="248" t="s">
        <v>303</v>
      </c>
      <c r="B28" s="100">
        <f t="shared" si="9"/>
        <v>138878.07</v>
      </c>
      <c r="C28" s="101" t="s">
        <v>26</v>
      </c>
      <c r="D28" s="101" t="s">
        <v>26</v>
      </c>
      <c r="E28" s="101"/>
      <c r="F28" s="103" t="s">
        <v>26</v>
      </c>
      <c r="G28" s="101" t="s">
        <v>26</v>
      </c>
      <c r="H28" s="101" t="s">
        <v>26</v>
      </c>
      <c r="I28" s="104"/>
      <c r="J28" s="104" t="s">
        <v>304</v>
      </c>
      <c r="K28" s="104">
        <v>0</v>
      </c>
      <c r="L28" s="104">
        <f t="shared" si="11"/>
        <v>0</v>
      </c>
      <c r="M28" s="104" t="s">
        <v>26</v>
      </c>
      <c r="N28" s="100">
        <f t="shared" si="10"/>
        <v>86315.209999999992</v>
      </c>
      <c r="O28" s="104">
        <v>37291.32</v>
      </c>
      <c r="P28" s="104">
        <v>37291.32</v>
      </c>
      <c r="Q28" s="104">
        <v>20450.73</v>
      </c>
      <c r="R28" s="100">
        <v>20450.73</v>
      </c>
      <c r="S28" s="117">
        <v>37291.32</v>
      </c>
      <c r="T28" s="117">
        <v>37291.32</v>
      </c>
      <c r="U28" s="117">
        <v>34773.440000000002</v>
      </c>
      <c r="V28" s="117">
        <v>34773.440000000002</v>
      </c>
      <c r="W28" s="117">
        <v>32652.66</v>
      </c>
      <c r="X28" s="117">
        <v>32652.66</v>
      </c>
      <c r="Y28" s="117">
        <v>31091.040000000001</v>
      </c>
      <c r="Z28" s="117">
        <v>31091.040000000001</v>
      </c>
      <c r="AA28" s="117">
        <v>32652.66</v>
      </c>
      <c r="AB28" s="117">
        <v>32652.66</v>
      </c>
      <c r="AC28" s="117"/>
      <c r="AD28" s="128"/>
      <c r="AE28" s="117">
        <v>32652.66</v>
      </c>
      <c r="AF28" s="117"/>
      <c r="AG28" s="117"/>
      <c r="AH28" s="117"/>
      <c r="AI28" s="117">
        <v>32652.66</v>
      </c>
      <c r="AJ28" s="117">
        <v>65305.32</v>
      </c>
      <c r="AK28" s="117"/>
      <c r="AL28" s="117"/>
      <c r="AM28" s="117">
        <v>32652.66</v>
      </c>
      <c r="AN28" s="117"/>
      <c r="AO28" s="117"/>
      <c r="AP28" s="117"/>
      <c r="AQ28" s="117">
        <v>32652.66</v>
      </c>
      <c r="AR28" s="117"/>
      <c r="AS28" s="117"/>
      <c r="AT28" s="117"/>
      <c r="AU28" s="117">
        <v>7759.23</v>
      </c>
      <c r="AV28" s="117"/>
      <c r="AW28" s="117"/>
      <c r="AX28" s="117"/>
      <c r="AY28" s="117"/>
      <c r="AZ28" s="117">
        <v>20000</v>
      </c>
      <c r="BA28" s="117"/>
      <c r="BB28" s="117"/>
      <c r="BC28" s="117"/>
      <c r="BD28" s="117"/>
      <c r="BE28" s="117"/>
      <c r="BF28" s="117"/>
      <c r="BG28" s="104"/>
      <c r="BH28" s="104"/>
      <c r="BI28" s="104"/>
      <c r="BJ28" s="104"/>
      <c r="BK28" s="104"/>
      <c r="BL28" s="104"/>
      <c r="BM28" s="140"/>
      <c r="BN28" s="137"/>
    </row>
    <row r="29" spans="1:66" ht="45">
      <c r="A29" s="248" t="s">
        <v>305</v>
      </c>
      <c r="B29" s="52">
        <f t="shared" si="9"/>
        <v>240308.8</v>
      </c>
      <c r="C29" s="105" t="s">
        <v>154</v>
      </c>
      <c r="D29" s="105" t="s">
        <v>156</v>
      </c>
      <c r="E29" s="105">
        <v>22002879</v>
      </c>
      <c r="F29" s="106">
        <v>44813</v>
      </c>
      <c r="G29" s="106">
        <v>45184</v>
      </c>
      <c r="H29" s="106">
        <v>45915</v>
      </c>
      <c r="I29" s="107">
        <v>1807287.79</v>
      </c>
      <c r="J29" s="107">
        <v>42432.33</v>
      </c>
      <c r="K29" s="107">
        <v>853403.37</v>
      </c>
      <c r="L29" s="107">
        <f t="shared" si="11"/>
        <v>71116.947499999995</v>
      </c>
      <c r="M29" s="107">
        <v>525010.43999999994</v>
      </c>
      <c r="N29" s="52">
        <f t="shared" si="10"/>
        <v>297026.31000000006</v>
      </c>
      <c r="O29" s="107">
        <v>42432.33</v>
      </c>
      <c r="P29" s="107">
        <v>42432.33</v>
      </c>
      <c r="Q29" s="107">
        <v>42432.33</v>
      </c>
      <c r="R29" s="107">
        <v>42432.33</v>
      </c>
      <c r="S29" s="107">
        <v>42432.33</v>
      </c>
      <c r="T29" s="107">
        <v>42432.33</v>
      </c>
      <c r="U29" s="107">
        <v>42432.33</v>
      </c>
      <c r="V29" s="107">
        <v>42432.33</v>
      </c>
      <c r="W29" s="107">
        <v>42432.33</v>
      </c>
      <c r="X29" s="107">
        <v>42432.33</v>
      </c>
      <c r="Y29" s="107">
        <v>42432.33</v>
      </c>
      <c r="Z29" s="107">
        <v>42432.33</v>
      </c>
      <c r="AA29" s="107">
        <v>42432.33</v>
      </c>
      <c r="AB29" s="107">
        <v>42432.33</v>
      </c>
      <c r="AC29" s="107">
        <v>42432.33</v>
      </c>
      <c r="AD29" s="107">
        <v>42432.33</v>
      </c>
      <c r="AE29" s="107">
        <v>42432.33</v>
      </c>
      <c r="AF29" s="107">
        <v>42432.33</v>
      </c>
      <c r="AG29" s="107">
        <v>42432.33</v>
      </c>
      <c r="AH29" s="107">
        <v>42432.33</v>
      </c>
      <c r="AI29" s="107">
        <v>42432.33</v>
      </c>
      <c r="AJ29" s="107">
        <v>150169.98000000001</v>
      </c>
      <c r="AK29" s="107">
        <v>42432.33</v>
      </c>
      <c r="AL29" s="107">
        <v>42432.33</v>
      </c>
      <c r="AM29" s="107">
        <v>42432.33</v>
      </c>
      <c r="AN29" s="107"/>
      <c r="AO29" s="107">
        <v>42432.33</v>
      </c>
      <c r="AP29" s="107" t="s">
        <v>365</v>
      </c>
      <c r="AQ29" s="107">
        <v>42432.33</v>
      </c>
      <c r="AR29" s="107">
        <v>42432.33</v>
      </c>
      <c r="AS29" s="107">
        <v>42432.33</v>
      </c>
      <c r="AT29" s="107">
        <v>42432.33</v>
      </c>
      <c r="AU29" s="107">
        <v>21216.16</v>
      </c>
      <c r="AV29" s="112">
        <v>43750.87</v>
      </c>
      <c r="AW29" s="107"/>
      <c r="AX29" s="107"/>
      <c r="AY29" s="107"/>
      <c r="AZ29" s="107">
        <v>43750.87</v>
      </c>
      <c r="BA29" s="107"/>
      <c r="BB29" s="107"/>
      <c r="BC29" s="107"/>
      <c r="BD29" s="107">
        <v>43750.87</v>
      </c>
      <c r="BE29" s="107"/>
      <c r="BF29" s="107"/>
      <c r="BG29" s="107"/>
      <c r="BH29" s="107">
        <v>43750.87</v>
      </c>
      <c r="BI29" s="107"/>
      <c r="BJ29" s="107"/>
      <c r="BK29" s="107"/>
      <c r="BL29" s="107"/>
      <c r="BM29" s="52">
        <f t="shared" ref="BM29:BM30" si="12">SUM(P29:BG29)</f>
        <v>1490743.9900000005</v>
      </c>
      <c r="BN29" s="105"/>
    </row>
    <row r="30" spans="1:66" ht="15">
      <c r="A30" s="257" t="s">
        <v>157</v>
      </c>
      <c r="B30" s="100">
        <f t="shared" si="9"/>
        <v>44867.85</v>
      </c>
      <c r="C30" s="124" t="s">
        <v>158</v>
      </c>
      <c r="D30" s="124" t="s">
        <v>160</v>
      </c>
      <c r="E30" s="124">
        <v>20001542</v>
      </c>
      <c r="F30" s="126">
        <v>44166</v>
      </c>
      <c r="G30" s="126">
        <v>45259</v>
      </c>
      <c r="H30" s="141">
        <v>45626</v>
      </c>
      <c r="I30" s="125">
        <v>6599424.0899999999</v>
      </c>
      <c r="J30" s="125">
        <v>67301.77</v>
      </c>
      <c r="K30" s="125">
        <v>1557482.15</v>
      </c>
      <c r="L30" s="125">
        <f t="shared" si="11"/>
        <v>129790.17916666665</v>
      </c>
      <c r="M30" s="125">
        <v>807621.24</v>
      </c>
      <c r="N30" s="142">
        <f t="shared" si="10"/>
        <v>201905.31</v>
      </c>
      <c r="O30" s="125">
        <v>67301.77</v>
      </c>
      <c r="P30" s="125">
        <v>67301.77</v>
      </c>
      <c r="Q30" s="125">
        <v>67301.77</v>
      </c>
      <c r="R30" s="125">
        <v>67301.77</v>
      </c>
      <c r="S30" s="125">
        <v>67301.77</v>
      </c>
      <c r="T30" s="125">
        <v>67301.77</v>
      </c>
      <c r="U30" s="125">
        <v>67301.77</v>
      </c>
      <c r="V30" s="125">
        <v>67301.77</v>
      </c>
      <c r="W30" s="125">
        <v>67301.77</v>
      </c>
      <c r="X30" s="125">
        <v>67301.77</v>
      </c>
      <c r="Y30" s="125">
        <v>67301.77</v>
      </c>
      <c r="Z30" s="125">
        <v>67301.77</v>
      </c>
      <c r="AA30" s="125">
        <v>67301.77</v>
      </c>
      <c r="AB30" s="125">
        <v>44867.85</v>
      </c>
      <c r="AC30" s="125"/>
      <c r="AD30" s="125"/>
      <c r="AE30" s="125">
        <v>67301.77</v>
      </c>
      <c r="AF30" s="125"/>
      <c r="AG30" s="125"/>
      <c r="AH30" s="125"/>
      <c r="AI30" s="125">
        <v>67301.77</v>
      </c>
      <c r="AJ30" s="125"/>
      <c r="AK30" s="125"/>
      <c r="AL30" s="125"/>
      <c r="AM30" s="125">
        <v>67301.77</v>
      </c>
      <c r="AN30" s="125"/>
      <c r="AO30" s="125"/>
      <c r="AP30" s="125"/>
      <c r="AQ30" s="125">
        <v>67301.77</v>
      </c>
      <c r="AR30" s="125"/>
      <c r="AS30" s="125"/>
      <c r="AT30" s="125"/>
      <c r="AU30" s="125">
        <v>67301.77</v>
      </c>
      <c r="AV30" s="125"/>
      <c r="AW30" s="125"/>
      <c r="AX30" s="125"/>
      <c r="AY30" s="125">
        <v>67301.77</v>
      </c>
      <c r="AZ30" s="125"/>
      <c r="BA30" s="125"/>
      <c r="BB30" s="125"/>
      <c r="BC30" s="125">
        <v>67301.77</v>
      </c>
      <c r="BD30" s="125"/>
      <c r="BE30" s="125"/>
      <c r="BF30" s="125"/>
      <c r="BG30" s="125"/>
      <c r="BH30" s="125"/>
      <c r="BI30" s="125"/>
      <c r="BJ30" s="125"/>
      <c r="BK30" s="125"/>
      <c r="BL30" s="125"/>
      <c r="BM30" s="142">
        <f t="shared" si="12"/>
        <v>1323601.4800000002</v>
      </c>
      <c r="BN30" s="124"/>
    </row>
    <row r="31" spans="1:66" ht="15">
      <c r="A31" s="248" t="s">
        <v>157</v>
      </c>
      <c r="B31" s="52">
        <f t="shared" si="9"/>
        <v>242115.59999999998</v>
      </c>
      <c r="C31" s="105" t="s">
        <v>161</v>
      </c>
      <c r="D31" s="111">
        <v>45352</v>
      </c>
      <c r="E31" s="105">
        <v>24000756</v>
      </c>
      <c r="F31" s="106">
        <v>45399</v>
      </c>
      <c r="G31" s="105" t="s">
        <v>26</v>
      </c>
      <c r="H31" s="106">
        <v>46311</v>
      </c>
      <c r="I31" s="107">
        <v>1452693.52</v>
      </c>
      <c r="J31" s="107">
        <v>48423.12</v>
      </c>
      <c r="K31" s="107" t="s">
        <v>26</v>
      </c>
      <c r="L31" s="107" t="s">
        <v>26</v>
      </c>
      <c r="M31" s="107" t="s">
        <v>26</v>
      </c>
      <c r="N31" s="52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48423.12</v>
      </c>
      <c r="AB31" s="112">
        <v>48423.12</v>
      </c>
      <c r="AC31" s="114">
        <v>22597.46</v>
      </c>
      <c r="AD31" s="107">
        <v>22597.46</v>
      </c>
      <c r="AE31" s="107">
        <v>48423.12</v>
      </c>
      <c r="AF31" s="107">
        <v>48423.12</v>
      </c>
      <c r="AG31" s="107">
        <v>48423.12</v>
      </c>
      <c r="AH31" s="107">
        <v>48423.12</v>
      </c>
      <c r="AI31" s="107">
        <v>48423.12</v>
      </c>
      <c r="AJ31" s="107">
        <v>48423.12</v>
      </c>
      <c r="AK31" s="107">
        <v>48423.12</v>
      </c>
      <c r="AL31" s="107">
        <v>48423.12</v>
      </c>
      <c r="AM31" s="107">
        <v>48423.12</v>
      </c>
      <c r="AN31" s="107">
        <v>48423.12</v>
      </c>
      <c r="AO31" s="107" t="s">
        <v>306</v>
      </c>
      <c r="AP31" s="107">
        <v>48423.12</v>
      </c>
      <c r="AQ31" s="107">
        <v>48423.12</v>
      </c>
      <c r="AR31" s="107">
        <v>22597.46</v>
      </c>
      <c r="AS31" s="107">
        <v>48423.12</v>
      </c>
      <c r="AT31" s="107"/>
      <c r="AU31" s="107" t="s">
        <v>306</v>
      </c>
      <c r="AV31" s="112">
        <v>48423.12</v>
      </c>
      <c r="AW31" s="107"/>
      <c r="AX31" s="107"/>
      <c r="AY31" s="107" t="s">
        <v>306</v>
      </c>
      <c r="AZ31" s="107" t="s">
        <v>306</v>
      </c>
      <c r="BA31" s="107"/>
      <c r="BB31" s="107"/>
      <c r="BC31" s="107" t="s">
        <v>306</v>
      </c>
      <c r="BD31" s="107" t="s">
        <v>306</v>
      </c>
      <c r="BE31" s="107"/>
      <c r="BF31" s="107"/>
      <c r="BG31" s="107" t="s">
        <v>306</v>
      </c>
      <c r="BH31" s="107" t="s">
        <v>306</v>
      </c>
      <c r="BI31" s="107"/>
      <c r="BJ31" s="107"/>
      <c r="BK31" s="107"/>
      <c r="BL31" s="107"/>
      <c r="BM31" s="127"/>
      <c r="BN31" s="105"/>
    </row>
    <row r="32" spans="1:66" ht="15">
      <c r="A32" s="247" t="s">
        <v>165</v>
      </c>
      <c r="B32" s="100">
        <f t="shared" si="9"/>
        <v>115678.88000000006</v>
      </c>
      <c r="C32" s="101" t="s">
        <v>166</v>
      </c>
      <c r="D32" s="101" t="s">
        <v>26</v>
      </c>
      <c r="E32" s="101">
        <v>22004174</v>
      </c>
      <c r="F32" s="103">
        <v>44883</v>
      </c>
      <c r="G32" s="103">
        <v>44474</v>
      </c>
      <c r="H32" s="103">
        <v>45613</v>
      </c>
      <c r="I32" s="104" t="s">
        <v>26</v>
      </c>
      <c r="J32" s="104">
        <v>150000</v>
      </c>
      <c r="K32" s="104">
        <v>1552483.38</v>
      </c>
      <c r="L32" s="104">
        <f t="shared" ref="L32:L35" si="13">SUM(K32/12)</f>
        <v>129373.61499999999</v>
      </c>
      <c r="M32" s="104" t="s">
        <v>26</v>
      </c>
      <c r="N32" s="100">
        <f t="shared" ref="N32:N44" si="14">SUM(R32,V32,Z32,AD32,AH32,AL32,AP32,AT32,AX32,BB32,BF32,BJ32)</f>
        <v>1959062.13</v>
      </c>
      <c r="O32" s="104">
        <v>250000</v>
      </c>
      <c r="P32" s="104">
        <v>202741.01</v>
      </c>
      <c r="Q32" s="104">
        <v>181026.61</v>
      </c>
      <c r="R32" s="104">
        <v>181026.61</v>
      </c>
      <c r="S32" s="104">
        <v>210000</v>
      </c>
      <c r="T32" s="104">
        <v>202000</v>
      </c>
      <c r="U32" s="104">
        <v>164602.06</v>
      </c>
      <c r="V32" s="104">
        <v>164602.06</v>
      </c>
      <c r="W32" s="104">
        <v>210000</v>
      </c>
      <c r="X32" s="104">
        <v>200000</v>
      </c>
      <c r="Y32" s="104">
        <v>218928.65</v>
      </c>
      <c r="Z32" s="104">
        <v>218928.65</v>
      </c>
      <c r="AA32" s="104">
        <v>210000</v>
      </c>
      <c r="AB32" s="104">
        <v>210000</v>
      </c>
      <c r="AC32" s="104">
        <v>170892.01</v>
      </c>
      <c r="AD32" s="104">
        <v>170892.01</v>
      </c>
      <c r="AE32" s="104">
        <v>160000</v>
      </c>
      <c r="AF32" s="104">
        <v>160000</v>
      </c>
      <c r="AG32" s="115">
        <v>186864.36</v>
      </c>
      <c r="AH32" s="104">
        <v>186864.36</v>
      </c>
      <c r="AI32" s="104">
        <v>160000</v>
      </c>
      <c r="AJ32" s="104">
        <v>160000</v>
      </c>
      <c r="AK32" s="104">
        <v>150579.37</v>
      </c>
      <c r="AL32" s="104">
        <v>150579.37</v>
      </c>
      <c r="AM32" s="104">
        <v>160000</v>
      </c>
      <c r="AN32" s="104">
        <v>160000</v>
      </c>
      <c r="AO32" s="104">
        <v>134928.9</v>
      </c>
      <c r="AP32" s="104">
        <v>134928.9</v>
      </c>
      <c r="AQ32" s="104">
        <v>160000</v>
      </c>
      <c r="AR32" s="104">
        <v>160000</v>
      </c>
      <c r="AS32" s="104">
        <v>145410.74</v>
      </c>
      <c r="AT32" s="104">
        <v>145410.74</v>
      </c>
      <c r="AU32" s="104">
        <v>160000</v>
      </c>
      <c r="AV32" s="104">
        <v>160000</v>
      </c>
      <c r="AW32" s="104">
        <v>145152.32999999999</v>
      </c>
      <c r="AX32" s="104">
        <v>145152.32999999999</v>
      </c>
      <c r="AY32" s="104">
        <v>210000</v>
      </c>
      <c r="AZ32" s="104">
        <v>100000</v>
      </c>
      <c r="BA32" s="104">
        <v>168921.98</v>
      </c>
      <c r="BB32" s="104">
        <v>168921.98</v>
      </c>
      <c r="BC32" s="104">
        <v>210000</v>
      </c>
      <c r="BD32" s="104">
        <v>180000</v>
      </c>
      <c r="BE32" s="258">
        <v>131755.12</v>
      </c>
      <c r="BF32" s="104">
        <v>131755.12</v>
      </c>
      <c r="BG32" s="104">
        <v>210000</v>
      </c>
      <c r="BH32" s="104">
        <v>180000</v>
      </c>
      <c r="BI32" s="104">
        <v>160000</v>
      </c>
      <c r="BJ32" s="104">
        <v>160000</v>
      </c>
      <c r="BK32" s="104"/>
      <c r="BL32" s="104"/>
      <c r="BM32" s="100">
        <f t="shared" ref="BM32:BM35" si="15">SUM(P32:BG32)</f>
        <v>7552865.2700000023</v>
      </c>
      <c r="BN32" s="101"/>
    </row>
    <row r="33" spans="1:66" ht="15">
      <c r="A33" s="248" t="s">
        <v>168</v>
      </c>
      <c r="B33" s="52">
        <f t="shared" si="9"/>
        <v>3439.4400000000005</v>
      </c>
      <c r="C33" s="105" t="s">
        <v>169</v>
      </c>
      <c r="D33" s="105" t="s">
        <v>171</v>
      </c>
      <c r="E33" s="105">
        <v>22004191</v>
      </c>
      <c r="F33" s="106">
        <v>44908</v>
      </c>
      <c r="G33" s="106">
        <v>44896</v>
      </c>
      <c r="H33" s="106">
        <v>46368</v>
      </c>
      <c r="I33" s="107">
        <v>379980</v>
      </c>
      <c r="J33" s="107">
        <v>2900</v>
      </c>
      <c r="K33" s="107">
        <v>257392.96</v>
      </c>
      <c r="L33" s="107">
        <f t="shared" si="13"/>
        <v>21449.413333333334</v>
      </c>
      <c r="M33" s="107" t="s">
        <v>26</v>
      </c>
      <c r="N33" s="52">
        <f t="shared" si="14"/>
        <v>32062.6</v>
      </c>
      <c r="O33" s="107">
        <v>2900</v>
      </c>
      <c r="P33" s="107">
        <v>2900</v>
      </c>
      <c r="Q33" s="107">
        <v>2900</v>
      </c>
      <c r="R33" s="107">
        <v>2900</v>
      </c>
      <c r="S33" s="107">
        <v>2900</v>
      </c>
      <c r="T33" s="107">
        <v>2900</v>
      </c>
      <c r="U33" s="107">
        <v>2900</v>
      </c>
      <c r="V33" s="107">
        <v>2900</v>
      </c>
      <c r="W33" s="107">
        <v>2900</v>
      </c>
      <c r="X33" s="107">
        <v>3034.01</v>
      </c>
      <c r="Y33" s="114">
        <v>2900</v>
      </c>
      <c r="Z33" s="107">
        <v>2900</v>
      </c>
      <c r="AA33" s="107">
        <v>2900</v>
      </c>
      <c r="AB33" s="107">
        <v>3034.01</v>
      </c>
      <c r="AC33" s="107">
        <v>2940</v>
      </c>
      <c r="AD33" s="107">
        <v>2940</v>
      </c>
      <c r="AE33" s="107">
        <v>2900</v>
      </c>
      <c r="AF33" s="107">
        <v>2900</v>
      </c>
      <c r="AG33" s="107">
        <v>2900</v>
      </c>
      <c r="AH33" s="107">
        <v>2900</v>
      </c>
      <c r="AI33" s="107">
        <v>2900</v>
      </c>
      <c r="AJ33" s="107">
        <v>2900</v>
      </c>
      <c r="AK33" s="107">
        <v>2900</v>
      </c>
      <c r="AL33" s="107">
        <v>2900</v>
      </c>
      <c r="AM33" s="107">
        <v>2900</v>
      </c>
      <c r="AN33" s="107">
        <v>2900</v>
      </c>
      <c r="AO33" s="107">
        <v>2900</v>
      </c>
      <c r="AP33" s="107">
        <v>2900</v>
      </c>
      <c r="AQ33" s="107">
        <v>2900</v>
      </c>
      <c r="AR33" s="107">
        <v>2671.98</v>
      </c>
      <c r="AS33" s="107">
        <v>2900</v>
      </c>
      <c r="AT33" s="107">
        <v>2900</v>
      </c>
      <c r="AU33" s="107">
        <v>2900</v>
      </c>
      <c r="AV33" s="107">
        <v>2900</v>
      </c>
      <c r="AW33" s="107">
        <v>2900</v>
      </c>
      <c r="AX33" s="107">
        <v>2900</v>
      </c>
      <c r="AY33" s="107">
        <v>2900</v>
      </c>
      <c r="AZ33" s="107">
        <f>662.04+2900</f>
        <v>3562.04</v>
      </c>
      <c r="BA33" s="107">
        <v>2900</v>
      </c>
      <c r="BB33" s="107">
        <v>2900</v>
      </c>
      <c r="BC33" s="107">
        <v>2900</v>
      </c>
      <c r="BD33" s="107">
        <v>2900</v>
      </c>
      <c r="BE33" s="259">
        <v>3022.6</v>
      </c>
      <c r="BF33" s="107">
        <v>3022.6</v>
      </c>
      <c r="BG33" s="107">
        <v>2900</v>
      </c>
      <c r="BH33" s="107">
        <v>2900</v>
      </c>
      <c r="BI33" s="107"/>
      <c r="BJ33" s="107"/>
      <c r="BK33" s="107"/>
      <c r="BL33" s="107"/>
      <c r="BM33" s="52">
        <f t="shared" si="15"/>
        <v>128627.24</v>
      </c>
      <c r="BN33" s="105"/>
    </row>
    <row r="34" spans="1:66" ht="15">
      <c r="A34" s="248" t="s">
        <v>173</v>
      </c>
      <c r="B34" s="100">
        <f t="shared" si="9"/>
        <v>770039.20000000019</v>
      </c>
      <c r="C34" s="101" t="s">
        <v>174</v>
      </c>
      <c r="D34" s="101" t="s">
        <v>176</v>
      </c>
      <c r="E34" s="101">
        <v>23004044</v>
      </c>
      <c r="F34" s="103">
        <v>45230</v>
      </c>
      <c r="G34" s="103">
        <v>45547</v>
      </c>
      <c r="H34" s="103">
        <v>45960</v>
      </c>
      <c r="I34" s="104">
        <v>2763543.63</v>
      </c>
      <c r="J34" s="104" t="s">
        <v>26</v>
      </c>
      <c r="K34" s="104">
        <v>0</v>
      </c>
      <c r="L34" s="104">
        <f t="shared" si="13"/>
        <v>0</v>
      </c>
      <c r="M34" s="104" t="s">
        <v>26</v>
      </c>
      <c r="N34" s="100">
        <f t="shared" si="14"/>
        <v>813872.41999999993</v>
      </c>
      <c r="O34" s="104">
        <v>412462.81</v>
      </c>
      <c r="P34" s="116">
        <v>0</v>
      </c>
      <c r="Q34" s="104">
        <v>0</v>
      </c>
      <c r="R34" s="104">
        <v>0</v>
      </c>
      <c r="S34" s="104">
        <v>417144.28</v>
      </c>
      <c r="T34" s="104"/>
      <c r="U34" s="104"/>
      <c r="V34" s="104"/>
      <c r="W34" s="104">
        <v>421178.77</v>
      </c>
      <c r="X34" s="104"/>
      <c r="Y34" s="104"/>
      <c r="Z34" s="104"/>
      <c r="AA34" s="104">
        <v>417036.99</v>
      </c>
      <c r="AB34" s="104"/>
      <c r="AC34" s="104"/>
      <c r="AD34" s="104"/>
      <c r="AE34" s="104">
        <v>176737.36</v>
      </c>
      <c r="AF34" s="104"/>
      <c r="AG34" s="104"/>
      <c r="AH34" s="104"/>
      <c r="AI34" s="104">
        <v>153843.24</v>
      </c>
      <c r="AJ34" s="104"/>
      <c r="AK34" s="104"/>
      <c r="AL34" s="104"/>
      <c r="AM34" s="104">
        <v>185688.23</v>
      </c>
      <c r="AN34" s="104"/>
      <c r="AO34" s="104"/>
      <c r="AP34" s="104"/>
      <c r="AQ34" s="104">
        <v>185688.23</v>
      </c>
      <c r="AR34" s="104"/>
      <c r="AS34" s="104"/>
      <c r="AT34" s="104"/>
      <c r="AU34" s="104">
        <v>143522.62</v>
      </c>
      <c r="AV34" s="104">
        <v>394987.67</v>
      </c>
      <c r="AW34" s="104"/>
      <c r="AX34" s="104"/>
      <c r="AY34" s="104">
        <v>119750.84</v>
      </c>
      <c r="AZ34" s="104">
        <v>391842.15</v>
      </c>
      <c r="BA34" s="104">
        <v>143238</v>
      </c>
      <c r="BB34" s="128">
        <v>143238</v>
      </c>
      <c r="BC34" s="104">
        <v>125738.382</v>
      </c>
      <c r="BD34" s="104">
        <v>396523.64</v>
      </c>
      <c r="BE34" s="104">
        <v>311373.75</v>
      </c>
      <c r="BF34" s="128">
        <v>311373.75</v>
      </c>
      <c r="BG34" s="104">
        <v>123055.5585</v>
      </c>
      <c r="BH34" s="104">
        <v>400558.16</v>
      </c>
      <c r="BI34" s="104">
        <v>359260.67</v>
      </c>
      <c r="BJ34" s="128">
        <v>359260.67</v>
      </c>
      <c r="BK34" s="104"/>
      <c r="BL34" s="104"/>
      <c r="BM34" s="100">
        <f t="shared" si="15"/>
        <v>4561961.4605</v>
      </c>
      <c r="BN34" s="137"/>
    </row>
    <row r="35" spans="1:66" ht="15">
      <c r="A35" s="260" t="s">
        <v>178</v>
      </c>
      <c r="B35" s="261">
        <f t="shared" si="9"/>
        <v>0</v>
      </c>
      <c r="C35" s="105" t="s">
        <v>179</v>
      </c>
      <c r="D35" s="111">
        <v>45292</v>
      </c>
      <c r="E35" s="105">
        <v>24000015</v>
      </c>
      <c r="F35" s="106">
        <v>45321</v>
      </c>
      <c r="G35" s="105" t="s">
        <v>26</v>
      </c>
      <c r="H35" s="106">
        <v>45686</v>
      </c>
      <c r="I35" s="107">
        <v>107230.8</v>
      </c>
      <c r="J35" s="107" t="s">
        <v>26</v>
      </c>
      <c r="K35" s="107">
        <v>0</v>
      </c>
      <c r="L35" s="107">
        <f t="shared" si="13"/>
        <v>0</v>
      </c>
      <c r="M35" s="107"/>
      <c r="N35" s="52">
        <f t="shared" si="14"/>
        <v>107230.8</v>
      </c>
      <c r="O35" s="107">
        <v>107230.8</v>
      </c>
      <c r="P35" s="107">
        <v>107230.8</v>
      </c>
      <c r="Q35" s="107">
        <v>107230.8</v>
      </c>
      <c r="R35" s="107">
        <v>107230.8</v>
      </c>
      <c r="S35" s="107" t="s">
        <v>26</v>
      </c>
      <c r="T35" s="107"/>
      <c r="U35" s="107" t="s">
        <v>26</v>
      </c>
      <c r="V35" s="107"/>
      <c r="W35" s="107" t="s">
        <v>26</v>
      </c>
      <c r="X35" s="107"/>
      <c r="Y35" s="107"/>
      <c r="Z35" s="107"/>
      <c r="AA35" s="107" t="s">
        <v>26</v>
      </c>
      <c r="AB35" s="107"/>
      <c r="AC35" s="107"/>
      <c r="AD35" s="107"/>
      <c r="AE35" s="107" t="s">
        <v>26</v>
      </c>
      <c r="AF35" s="107"/>
      <c r="AG35" s="107"/>
      <c r="AH35" s="107"/>
      <c r="AI35" s="107" t="s">
        <v>26</v>
      </c>
      <c r="AJ35" s="107"/>
      <c r="AK35" s="107"/>
      <c r="AL35" s="107"/>
      <c r="AM35" s="107"/>
      <c r="AN35" s="107"/>
      <c r="AO35" s="107"/>
      <c r="AP35" s="107"/>
      <c r="AQ35" s="107" t="s">
        <v>26</v>
      </c>
      <c r="AR35" s="107"/>
      <c r="AS35" s="107"/>
      <c r="AT35" s="107"/>
      <c r="AU35" s="107" t="s">
        <v>26</v>
      </c>
      <c r="AV35" s="107"/>
      <c r="AW35" s="107"/>
      <c r="AX35" s="107"/>
      <c r="AY35" s="107" t="s">
        <v>26</v>
      </c>
      <c r="AZ35" s="107"/>
      <c r="BA35" s="107"/>
      <c r="BB35" s="107"/>
      <c r="BC35" s="107" t="s">
        <v>26</v>
      </c>
      <c r="BD35" s="107"/>
      <c r="BE35" s="107"/>
      <c r="BF35" s="107"/>
      <c r="BG35" s="107" t="s">
        <v>26</v>
      </c>
      <c r="BH35" s="107"/>
      <c r="BI35" s="107"/>
      <c r="BJ35" s="107"/>
      <c r="BK35" s="107"/>
      <c r="BL35" s="107"/>
      <c r="BM35" s="52">
        <f t="shared" si="15"/>
        <v>321692.40000000002</v>
      </c>
      <c r="BN35" s="105"/>
    </row>
    <row r="36" spans="1:66" ht="30">
      <c r="A36" s="251" t="s">
        <v>367</v>
      </c>
      <c r="B36" s="104">
        <f t="shared" si="9"/>
        <v>0</v>
      </c>
      <c r="C36" s="124" t="s">
        <v>368</v>
      </c>
      <c r="D36" s="124" t="s">
        <v>369</v>
      </c>
      <c r="E36" s="124">
        <v>23002377</v>
      </c>
      <c r="F36" s="126">
        <v>45125</v>
      </c>
      <c r="G36" s="126">
        <v>45120</v>
      </c>
      <c r="H36" s="126">
        <v>45124</v>
      </c>
      <c r="I36" s="125">
        <v>10994</v>
      </c>
      <c r="J36" s="125"/>
      <c r="K36" s="125"/>
      <c r="L36" s="125"/>
      <c r="M36" s="125"/>
      <c r="N36" s="104">
        <f t="shared" si="14"/>
        <v>0</v>
      </c>
      <c r="O36" s="125">
        <v>0</v>
      </c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4"/>
      <c r="BN36" s="124"/>
    </row>
    <row r="37" spans="1:66" ht="30">
      <c r="A37" s="260" t="s">
        <v>182</v>
      </c>
      <c r="B37" s="261">
        <f t="shared" si="9"/>
        <v>0</v>
      </c>
      <c r="C37" s="105" t="s">
        <v>183</v>
      </c>
      <c r="D37" s="145">
        <v>44470</v>
      </c>
      <c r="E37" s="105">
        <v>21001243</v>
      </c>
      <c r="F37" s="106">
        <v>44426</v>
      </c>
      <c r="G37" s="106">
        <v>45145</v>
      </c>
      <c r="H37" s="106">
        <v>45886</v>
      </c>
      <c r="I37" s="107">
        <v>69600</v>
      </c>
      <c r="J37" s="107" t="s">
        <v>26</v>
      </c>
      <c r="K37" s="107">
        <v>17400</v>
      </c>
      <c r="L37" s="107">
        <f>SUM(K37/12)</f>
        <v>1450</v>
      </c>
      <c r="M37" s="107">
        <v>17400</v>
      </c>
      <c r="N37" s="52">
        <f t="shared" si="14"/>
        <v>17400</v>
      </c>
      <c r="O37" s="107">
        <v>0</v>
      </c>
      <c r="P37" s="113">
        <v>0</v>
      </c>
      <c r="Q37" s="107">
        <v>0</v>
      </c>
      <c r="R37" s="107">
        <v>0</v>
      </c>
      <c r="S37" s="107" t="s">
        <v>26</v>
      </c>
      <c r="T37" s="107">
        <v>0</v>
      </c>
      <c r="U37" s="107"/>
      <c r="V37" s="107">
        <v>0</v>
      </c>
      <c r="W37" s="107" t="s">
        <v>26</v>
      </c>
      <c r="X37" s="107"/>
      <c r="Y37" s="107"/>
      <c r="Z37" s="107"/>
      <c r="AA37" s="107" t="s">
        <v>26</v>
      </c>
      <c r="AB37" s="107"/>
      <c r="AC37" s="107"/>
      <c r="AD37" s="107"/>
      <c r="AE37" s="107" t="s">
        <v>26</v>
      </c>
      <c r="AF37" s="107"/>
      <c r="AG37" s="107"/>
      <c r="AH37" s="107"/>
      <c r="AI37" s="107" t="s">
        <v>26</v>
      </c>
      <c r="AJ37" s="107"/>
      <c r="AK37" s="107"/>
      <c r="AL37" s="107"/>
      <c r="AM37" s="107" t="s">
        <v>26</v>
      </c>
      <c r="AN37" s="107"/>
      <c r="AO37" s="107"/>
      <c r="AP37" s="107"/>
      <c r="AQ37" s="107">
        <v>17400</v>
      </c>
      <c r="AR37" s="107">
        <v>17400</v>
      </c>
      <c r="AS37" s="107">
        <v>17400</v>
      </c>
      <c r="AT37" s="107">
        <v>17400</v>
      </c>
      <c r="AU37" s="107" t="s">
        <v>26</v>
      </c>
      <c r="AV37" s="107"/>
      <c r="AW37" s="107"/>
      <c r="AX37" s="107"/>
      <c r="AY37" s="107" t="s">
        <v>26</v>
      </c>
      <c r="AZ37" s="107"/>
      <c r="BA37" s="107"/>
      <c r="BB37" s="107"/>
      <c r="BC37" s="107" t="s">
        <v>26</v>
      </c>
      <c r="BD37" s="107"/>
      <c r="BE37" s="107"/>
      <c r="BF37" s="107"/>
      <c r="BG37" s="107" t="s">
        <v>26</v>
      </c>
      <c r="BH37" s="107"/>
      <c r="BI37" s="107"/>
      <c r="BJ37" s="107"/>
      <c r="BK37" s="107"/>
      <c r="BL37" s="107"/>
      <c r="BM37" s="52">
        <f>SUM(P37:BG37)</f>
        <v>69600</v>
      </c>
      <c r="BN37" s="132"/>
    </row>
    <row r="38" spans="1:66" ht="30">
      <c r="A38" s="248" t="s">
        <v>186</v>
      </c>
      <c r="B38" s="100">
        <f t="shared" si="9"/>
        <v>89281.64999999998</v>
      </c>
      <c r="C38" s="101" t="s">
        <v>187</v>
      </c>
      <c r="D38" s="102">
        <v>45413</v>
      </c>
      <c r="E38" s="101">
        <v>24034893</v>
      </c>
      <c r="F38" s="103">
        <v>45464</v>
      </c>
      <c r="G38" s="101" t="s">
        <v>26</v>
      </c>
      <c r="H38" s="103">
        <v>46558</v>
      </c>
      <c r="I38" s="104">
        <v>675124.3</v>
      </c>
      <c r="J38" s="104" t="s">
        <v>26</v>
      </c>
      <c r="K38" s="104">
        <v>0</v>
      </c>
      <c r="L38" s="104">
        <v>0</v>
      </c>
      <c r="M38" s="104" t="s">
        <v>26</v>
      </c>
      <c r="N38" s="100">
        <f t="shared" si="14"/>
        <v>298765.59999999998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351005.05</v>
      </c>
      <c r="AB38" s="104">
        <v>351005.05</v>
      </c>
      <c r="AC38" s="104">
        <v>0</v>
      </c>
      <c r="AD38" s="104">
        <v>0</v>
      </c>
      <c r="AE38" s="104">
        <v>9260.5499999999993</v>
      </c>
      <c r="AF38" s="104">
        <v>0</v>
      </c>
      <c r="AG38" s="104">
        <v>0</v>
      </c>
      <c r="AH38" s="104">
        <v>0</v>
      </c>
      <c r="AI38" s="104">
        <v>9260.5499999999993</v>
      </c>
      <c r="AJ38" s="104">
        <v>0</v>
      </c>
      <c r="AK38" s="104">
        <v>0</v>
      </c>
      <c r="AL38" s="104">
        <v>0</v>
      </c>
      <c r="AM38" s="104">
        <v>9260.5499999999993</v>
      </c>
      <c r="AN38" s="104">
        <v>9260.5499999999993</v>
      </c>
      <c r="AO38" s="104"/>
      <c r="AP38" s="104"/>
      <c r="AQ38" s="104"/>
      <c r="AR38" s="104"/>
      <c r="AS38" s="104">
        <v>280244.5</v>
      </c>
      <c r="AT38" s="104">
        <v>280244.5</v>
      </c>
      <c r="AU38" s="104"/>
      <c r="AV38" s="104"/>
      <c r="AW38" s="104">
        <v>9260.5499999999993</v>
      </c>
      <c r="AX38" s="104">
        <v>9260.5499999999993</v>
      </c>
      <c r="AY38" s="104"/>
      <c r="AZ38" s="104">
        <v>9260.5499999999993</v>
      </c>
      <c r="BA38" s="104">
        <v>9260.5499999999993</v>
      </c>
      <c r="BB38" s="104">
        <v>9260.5499999999993</v>
      </c>
      <c r="BC38" s="104"/>
      <c r="BD38" s="104">
        <v>9260.5499999999993</v>
      </c>
      <c r="BE38" s="104"/>
      <c r="BF38" s="104"/>
      <c r="BG38" s="104"/>
      <c r="BH38" s="104">
        <v>9260.5499999999993</v>
      </c>
      <c r="BI38" s="104"/>
      <c r="BJ38" s="104"/>
      <c r="BK38" s="104"/>
      <c r="BL38" s="104"/>
      <c r="BM38" s="140"/>
      <c r="BN38" s="101"/>
    </row>
    <row r="39" spans="1:66" ht="15">
      <c r="A39" s="247" t="s">
        <v>192</v>
      </c>
      <c r="B39" s="52">
        <f t="shared" si="9"/>
        <v>2230.53999999999</v>
      </c>
      <c r="C39" s="105" t="s">
        <v>193</v>
      </c>
      <c r="D39" s="111">
        <v>45108</v>
      </c>
      <c r="E39" s="105">
        <v>23001096</v>
      </c>
      <c r="F39" s="106">
        <v>45078</v>
      </c>
      <c r="G39" s="106">
        <v>45077</v>
      </c>
      <c r="H39" s="106">
        <v>45443</v>
      </c>
      <c r="I39" s="107">
        <v>302146.8</v>
      </c>
      <c r="J39" s="107">
        <v>25178.799999999999</v>
      </c>
      <c r="K39" s="107">
        <v>165090.26999999999</v>
      </c>
      <c r="L39" s="107">
        <f>SUM(K39/7)</f>
        <v>23584.324285714283</v>
      </c>
      <c r="M39" s="107" t="s">
        <v>26</v>
      </c>
      <c r="N39" s="52">
        <f t="shared" si="14"/>
        <v>213961.26</v>
      </c>
      <c r="O39" s="107">
        <v>25178.799999999999</v>
      </c>
      <c r="P39" s="107">
        <v>25178.799999999999</v>
      </c>
      <c r="Q39" s="107">
        <v>20341.189999999999</v>
      </c>
      <c r="R39" s="107">
        <v>20341.189999999999</v>
      </c>
      <c r="S39" s="107">
        <v>25178.799999999999</v>
      </c>
      <c r="T39" s="107">
        <v>25178.799999999999</v>
      </c>
      <c r="U39" s="107">
        <v>18349.599999999999</v>
      </c>
      <c r="V39" s="107">
        <v>18349.599999999999</v>
      </c>
      <c r="W39" s="107">
        <v>25178.799999999999</v>
      </c>
      <c r="X39" s="107">
        <v>25178.799999999999</v>
      </c>
      <c r="Y39" s="107">
        <v>18349.599999999999</v>
      </c>
      <c r="Z39" s="107">
        <v>18349.599999999999</v>
      </c>
      <c r="AA39" s="107">
        <v>25178.799999999999</v>
      </c>
      <c r="AB39" s="107">
        <v>25178.799999999999</v>
      </c>
      <c r="AC39" s="107">
        <v>17358.87</v>
      </c>
      <c r="AD39" s="107">
        <v>17358.87</v>
      </c>
      <c r="AE39" s="107">
        <v>25178.799999999999</v>
      </c>
      <c r="AF39" s="107">
        <v>25178.799999999999</v>
      </c>
      <c r="AG39" s="107">
        <v>17430.71</v>
      </c>
      <c r="AH39" s="107">
        <v>17430.71</v>
      </c>
      <c r="AI39" s="107">
        <v>25178.9</v>
      </c>
      <c r="AJ39" s="107">
        <v>25178.9</v>
      </c>
      <c r="AK39" s="107">
        <v>17433.400000000001</v>
      </c>
      <c r="AL39" s="107">
        <v>17433.400000000001</v>
      </c>
      <c r="AM39" s="107">
        <v>25178.9</v>
      </c>
      <c r="AN39" s="107">
        <v>25178.9</v>
      </c>
      <c r="AO39" s="107">
        <v>17487.580000000002</v>
      </c>
      <c r="AP39" s="107">
        <v>17487.580000000002</v>
      </c>
      <c r="AQ39" s="107">
        <v>25178.9</v>
      </c>
      <c r="AR39" s="107"/>
      <c r="AS39" s="107">
        <v>17470.34</v>
      </c>
      <c r="AT39" s="107">
        <v>17470.34</v>
      </c>
      <c r="AU39" s="146">
        <v>25178.9</v>
      </c>
      <c r="AV39" s="107"/>
      <c r="AW39" s="107">
        <v>17470.34</v>
      </c>
      <c r="AX39" s="107">
        <v>17470.34</v>
      </c>
      <c r="AY39" s="107">
        <v>25178.9</v>
      </c>
      <c r="AZ39" s="107">
        <v>3940</v>
      </c>
      <c r="BA39" s="107">
        <v>17470.34</v>
      </c>
      <c r="BB39" s="107">
        <v>17470.34</v>
      </c>
      <c r="BC39" s="107">
        <v>25178.9</v>
      </c>
      <c r="BD39" s="107">
        <v>18000</v>
      </c>
      <c r="BE39" s="107">
        <v>17470.34</v>
      </c>
      <c r="BF39" s="107">
        <v>17470.34</v>
      </c>
      <c r="BG39" s="107">
        <v>25178.9</v>
      </c>
      <c r="BH39" s="107">
        <v>18000</v>
      </c>
      <c r="BI39" s="107">
        <v>17328.95</v>
      </c>
      <c r="BJ39" s="259">
        <v>17328.95</v>
      </c>
      <c r="BK39" s="107"/>
      <c r="BL39" s="107"/>
      <c r="BM39" s="52">
        <f>SUM(P39:BG39)</f>
        <v>868423.91999999993</v>
      </c>
      <c r="BN39" s="105"/>
    </row>
    <row r="40" spans="1:66" ht="15">
      <c r="A40" s="257" t="s">
        <v>196</v>
      </c>
      <c r="B40" s="142">
        <f t="shared" si="9"/>
        <v>0</v>
      </c>
      <c r="C40" s="124" t="s">
        <v>197</v>
      </c>
      <c r="D40" s="147">
        <v>45323</v>
      </c>
      <c r="E40" s="124">
        <v>24000005</v>
      </c>
      <c r="F40" s="124" t="s">
        <v>26</v>
      </c>
      <c r="G40" s="124" t="s">
        <v>26</v>
      </c>
      <c r="H40" s="124" t="s">
        <v>26</v>
      </c>
      <c r="I40" s="125">
        <v>168000</v>
      </c>
      <c r="J40" s="125" t="s">
        <v>26</v>
      </c>
      <c r="K40" s="125" t="s">
        <v>26</v>
      </c>
      <c r="L40" s="125" t="s">
        <v>26</v>
      </c>
      <c r="M40" s="125" t="s">
        <v>26</v>
      </c>
      <c r="N40" s="142">
        <f t="shared" si="14"/>
        <v>168000</v>
      </c>
      <c r="O40" s="125">
        <v>0</v>
      </c>
      <c r="P40" s="142"/>
      <c r="Q40" s="142"/>
      <c r="R40" s="142"/>
      <c r="S40" s="125"/>
      <c r="T40" s="125"/>
      <c r="U40" s="125"/>
      <c r="V40" s="125"/>
      <c r="W40" s="125"/>
      <c r="X40" s="125">
        <v>168000</v>
      </c>
      <c r="Y40" s="125"/>
      <c r="Z40" s="125"/>
      <c r="AA40" s="125"/>
      <c r="AB40" s="125"/>
      <c r="AC40" s="125">
        <v>168000</v>
      </c>
      <c r="AD40" s="125">
        <v>168000</v>
      </c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>
        <v>25178.9</v>
      </c>
      <c r="BD40" s="125"/>
      <c r="BE40" s="125"/>
      <c r="BF40" s="125"/>
      <c r="BG40" s="125">
        <v>25178.9</v>
      </c>
      <c r="BH40" s="125"/>
      <c r="BI40" s="125"/>
      <c r="BJ40" s="125"/>
      <c r="BK40" s="125"/>
      <c r="BL40" s="125"/>
      <c r="BM40" s="148"/>
      <c r="BN40" s="124"/>
    </row>
    <row r="41" spans="1:66" ht="15">
      <c r="A41" s="248" t="s">
        <v>200</v>
      </c>
      <c r="B41" s="52">
        <f t="shared" si="9"/>
        <v>0</v>
      </c>
      <c r="C41" s="105" t="s">
        <v>201</v>
      </c>
      <c r="D41" s="105" t="s">
        <v>203</v>
      </c>
      <c r="E41" s="105">
        <v>23003555</v>
      </c>
      <c r="F41" s="106">
        <v>45198</v>
      </c>
      <c r="G41" s="106">
        <v>45197</v>
      </c>
      <c r="H41" s="106">
        <v>45563</v>
      </c>
      <c r="I41" s="107">
        <v>1402567.2</v>
      </c>
      <c r="J41" s="107">
        <v>116880.6</v>
      </c>
      <c r="K41" s="107">
        <v>116880.6</v>
      </c>
      <c r="L41" s="107">
        <f>SUM(K41/3)</f>
        <v>38960.200000000004</v>
      </c>
      <c r="M41" s="107" t="s">
        <v>26</v>
      </c>
      <c r="N41" s="52">
        <f t="shared" si="14"/>
        <v>1440527.6400000001</v>
      </c>
      <c r="O41" s="107">
        <v>116880.6</v>
      </c>
      <c r="P41" s="107">
        <v>116880.6</v>
      </c>
      <c r="Q41" s="107">
        <v>116880.6</v>
      </c>
      <c r="R41" s="107">
        <v>116880.6</v>
      </c>
      <c r="S41" s="107">
        <v>116880.6</v>
      </c>
      <c r="T41" s="107">
        <v>116880.6</v>
      </c>
      <c r="U41" s="107">
        <v>116880.6</v>
      </c>
      <c r="V41" s="107">
        <v>116880.6</v>
      </c>
      <c r="W41" s="107">
        <v>116880.6</v>
      </c>
      <c r="X41" s="107">
        <v>116880.6</v>
      </c>
      <c r="Y41" s="107">
        <v>116880.6</v>
      </c>
      <c r="Z41" s="107">
        <v>116880.6</v>
      </c>
      <c r="AA41" s="107">
        <v>116880.6</v>
      </c>
      <c r="AB41" s="107">
        <v>116880.6</v>
      </c>
      <c r="AC41" s="107">
        <v>116880.6</v>
      </c>
      <c r="AD41" s="107">
        <v>116880.6</v>
      </c>
      <c r="AE41" s="107">
        <v>116880.6</v>
      </c>
      <c r="AF41" s="107">
        <v>116880.6</v>
      </c>
      <c r="AG41" s="107">
        <v>116880.6</v>
      </c>
      <c r="AH41" s="107">
        <v>116880.6</v>
      </c>
      <c r="AI41" s="107">
        <v>116880.6</v>
      </c>
      <c r="AJ41" s="107">
        <v>116880.6</v>
      </c>
      <c r="AK41" s="107">
        <v>116880.6</v>
      </c>
      <c r="AL41" s="107">
        <v>116880.6</v>
      </c>
      <c r="AM41" s="107">
        <v>116880.6</v>
      </c>
      <c r="AN41" s="107">
        <v>116880.6</v>
      </c>
      <c r="AO41" s="107">
        <v>116880.6</v>
      </c>
      <c r="AP41" s="107">
        <v>116880.6</v>
      </c>
      <c r="AQ41" s="107">
        <v>116880.6</v>
      </c>
      <c r="AR41" s="107">
        <v>116880.6</v>
      </c>
      <c r="AS41" s="107">
        <v>116880.6</v>
      </c>
      <c r="AT41" s="107">
        <v>116880.6</v>
      </c>
      <c r="AU41" s="107">
        <v>112984.58</v>
      </c>
      <c r="AV41" s="107">
        <v>117724.17</v>
      </c>
      <c r="AW41" s="107">
        <v>116880.6</v>
      </c>
      <c r="AX41" s="107">
        <v>116880.6</v>
      </c>
      <c r="AY41" s="107"/>
      <c r="AZ41" s="107">
        <f>129534.08 + 87730.79</f>
        <v>217264.87</v>
      </c>
      <c r="BA41" s="107">
        <v>129534.08</v>
      </c>
      <c r="BB41" s="108">
        <v>129534.08</v>
      </c>
      <c r="BC41" s="107"/>
      <c r="BD41" s="107">
        <v>129534.08</v>
      </c>
      <c r="BE41" s="107">
        <v>129534.08</v>
      </c>
      <c r="BF41" s="108">
        <v>129534.08</v>
      </c>
      <c r="BG41" s="107"/>
      <c r="BH41" s="107">
        <v>129534.08</v>
      </c>
      <c r="BI41" s="107">
        <v>129534.08</v>
      </c>
      <c r="BJ41" s="108">
        <v>129534.08</v>
      </c>
      <c r="BK41" s="107" t="s">
        <v>370</v>
      </c>
      <c r="BL41" s="107">
        <v>88574.36</v>
      </c>
      <c r="BM41" s="52">
        <f t="shared" ref="BM41:BM43" si="16">SUM(P41:BG41)</f>
        <v>4952703.8200000022</v>
      </c>
      <c r="BN41" s="105"/>
    </row>
    <row r="42" spans="1:66" ht="15">
      <c r="A42" s="257" t="s">
        <v>206</v>
      </c>
      <c r="B42" s="30">
        <f t="shared" si="9"/>
        <v>0</v>
      </c>
      <c r="C42" s="148" t="s">
        <v>207</v>
      </c>
      <c r="D42" s="148" t="s">
        <v>209</v>
      </c>
      <c r="E42" s="148">
        <v>21002012</v>
      </c>
      <c r="F42" s="141">
        <v>44533</v>
      </c>
      <c r="G42" s="141">
        <v>45225</v>
      </c>
      <c r="H42" s="141">
        <v>45628</v>
      </c>
      <c r="I42" s="142">
        <v>23400</v>
      </c>
      <c r="J42" s="142">
        <v>1950</v>
      </c>
      <c r="K42" s="142">
        <v>21398.55</v>
      </c>
      <c r="L42" s="142">
        <f t="shared" ref="L42:L43" si="17">SUM(K42/12)</f>
        <v>1783.2124999999999</v>
      </c>
      <c r="M42" s="142" t="s">
        <v>26</v>
      </c>
      <c r="N42" s="142">
        <f t="shared" si="14"/>
        <v>4615.0599999999995</v>
      </c>
      <c r="O42" s="142">
        <v>1950</v>
      </c>
      <c r="P42" s="142">
        <v>1950</v>
      </c>
      <c r="Q42" s="142">
        <v>1950</v>
      </c>
      <c r="R42" s="142">
        <v>1950</v>
      </c>
      <c r="S42" s="142">
        <v>1950</v>
      </c>
      <c r="T42" s="142">
        <v>1950</v>
      </c>
      <c r="U42" s="142">
        <v>1950</v>
      </c>
      <c r="V42" s="142">
        <v>1950</v>
      </c>
      <c r="W42" s="142">
        <v>1950</v>
      </c>
      <c r="X42" s="142">
        <v>715.06</v>
      </c>
      <c r="Y42" s="142">
        <v>73067844</v>
      </c>
      <c r="Z42" s="142">
        <v>715.06</v>
      </c>
      <c r="AA42" s="142">
        <v>1950</v>
      </c>
      <c r="AB42" s="142">
        <v>0</v>
      </c>
      <c r="AC42" s="142"/>
      <c r="AD42" s="142"/>
      <c r="AE42" s="142">
        <v>1950</v>
      </c>
      <c r="AF42" s="142"/>
      <c r="AG42" s="142"/>
      <c r="AH42" s="142"/>
      <c r="AI42" s="142">
        <v>1950</v>
      </c>
      <c r="AJ42" s="142"/>
      <c r="AK42" s="142"/>
      <c r="AL42" s="142"/>
      <c r="AM42" s="142">
        <v>1950</v>
      </c>
      <c r="AN42" s="142"/>
      <c r="AO42" s="142"/>
      <c r="AP42" s="142"/>
      <c r="AQ42" s="142">
        <v>1950</v>
      </c>
      <c r="AR42" s="142"/>
      <c r="AS42" s="142"/>
      <c r="AT42" s="142"/>
      <c r="AU42" s="142">
        <v>1950</v>
      </c>
      <c r="AV42" s="142"/>
      <c r="AW42" s="142"/>
      <c r="AX42" s="142"/>
      <c r="AY42" s="142">
        <v>1950</v>
      </c>
      <c r="AZ42" s="142"/>
      <c r="BA42" s="142"/>
      <c r="BB42" s="142"/>
      <c r="BC42" s="142">
        <v>1950</v>
      </c>
      <c r="BD42" s="142"/>
      <c r="BE42" s="142"/>
      <c r="BF42" s="142"/>
      <c r="BG42" s="142">
        <v>130</v>
      </c>
      <c r="BH42" s="142"/>
      <c r="BI42" s="142"/>
      <c r="BJ42" s="142"/>
      <c r="BK42" s="142"/>
      <c r="BL42" s="142"/>
      <c r="BM42" s="142">
        <f t="shared" si="16"/>
        <v>73100604.120000005</v>
      </c>
      <c r="BN42" s="148"/>
    </row>
    <row r="43" spans="1:66" ht="30">
      <c r="A43" s="248" t="s">
        <v>311</v>
      </c>
      <c r="B43" s="52">
        <f t="shared" si="9"/>
        <v>0</v>
      </c>
      <c r="C43" s="105" t="s">
        <v>212</v>
      </c>
      <c r="D43" s="105" t="s">
        <v>214</v>
      </c>
      <c r="E43" s="105"/>
      <c r="F43" s="106">
        <v>45289</v>
      </c>
      <c r="G43" s="105" t="s">
        <v>26</v>
      </c>
      <c r="H43" s="106">
        <v>45654</v>
      </c>
      <c r="I43" s="107">
        <v>1176000</v>
      </c>
      <c r="J43" s="107" t="s">
        <v>26</v>
      </c>
      <c r="K43" s="107">
        <v>0</v>
      </c>
      <c r="L43" s="107">
        <f t="shared" si="17"/>
        <v>0</v>
      </c>
      <c r="M43" s="107" t="s">
        <v>26</v>
      </c>
      <c r="N43" s="52">
        <f t="shared" si="14"/>
        <v>900000</v>
      </c>
      <c r="O43" s="107">
        <v>0</v>
      </c>
      <c r="P43" s="107">
        <v>0</v>
      </c>
      <c r="Q43" s="113">
        <v>0</v>
      </c>
      <c r="R43" s="113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13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900000</v>
      </c>
      <c r="AF43" s="107">
        <v>900000</v>
      </c>
      <c r="AG43" s="107">
        <v>0</v>
      </c>
      <c r="AH43" s="107">
        <v>0</v>
      </c>
      <c r="AI43" s="107">
        <v>0</v>
      </c>
      <c r="AJ43" s="107">
        <v>0</v>
      </c>
      <c r="AK43" s="107">
        <v>900000</v>
      </c>
      <c r="AL43" s="107">
        <v>900000</v>
      </c>
      <c r="AM43" s="107" t="s">
        <v>26</v>
      </c>
      <c r="AN43" s="107"/>
      <c r="AO43" s="107"/>
      <c r="AP43" s="107"/>
      <c r="AQ43" s="107" t="s">
        <v>26</v>
      </c>
      <c r="AR43" s="107"/>
      <c r="AS43" s="107"/>
      <c r="AT43" s="107"/>
      <c r="AU43" s="107" t="s">
        <v>26</v>
      </c>
      <c r="AV43" s="107"/>
      <c r="AW43" s="107"/>
      <c r="AX43" s="107"/>
      <c r="AY43" s="107" t="s">
        <v>26</v>
      </c>
      <c r="AZ43" s="107"/>
      <c r="BA43" s="107"/>
      <c r="BB43" s="107"/>
      <c r="BC43" s="107" t="s">
        <v>26</v>
      </c>
      <c r="BD43" s="107"/>
      <c r="BE43" s="107"/>
      <c r="BF43" s="107"/>
      <c r="BG43" s="107" t="s">
        <v>26</v>
      </c>
      <c r="BH43" s="107"/>
      <c r="BI43" s="107"/>
      <c r="BJ43" s="107"/>
      <c r="BK43" s="107"/>
      <c r="BL43" s="107"/>
      <c r="BM43" s="52">
        <f t="shared" si="16"/>
        <v>3600000</v>
      </c>
      <c r="BN43" s="132"/>
    </row>
    <row r="44" spans="1:66" ht="30">
      <c r="A44" s="247" t="s">
        <v>311</v>
      </c>
      <c r="B44" s="100">
        <f t="shared" si="9"/>
        <v>76000</v>
      </c>
      <c r="C44" s="101" t="s">
        <v>26</v>
      </c>
      <c r="D44" s="101" t="s">
        <v>26</v>
      </c>
      <c r="E44" s="101"/>
      <c r="F44" s="101" t="s">
        <v>26</v>
      </c>
      <c r="G44" s="101" t="s">
        <v>26</v>
      </c>
      <c r="H44" s="101" t="s">
        <v>26</v>
      </c>
      <c r="I44" s="104" t="s">
        <v>26</v>
      </c>
      <c r="J44" s="104" t="s">
        <v>26</v>
      </c>
      <c r="K44" s="104">
        <v>0</v>
      </c>
      <c r="L44" s="104">
        <v>0</v>
      </c>
      <c r="M44" s="104"/>
      <c r="N44" s="100">
        <f t="shared" si="14"/>
        <v>200000</v>
      </c>
      <c r="O44" s="104"/>
      <c r="P44" s="116"/>
      <c r="Q44" s="116"/>
      <c r="R44" s="116"/>
      <c r="S44" s="104"/>
      <c r="T44" s="104"/>
      <c r="U44" s="104"/>
      <c r="V44" s="104"/>
      <c r="W44" s="104"/>
      <c r="X44" s="104"/>
      <c r="Y44" s="104">
        <v>0</v>
      </c>
      <c r="Z44" s="116"/>
      <c r="AA44" s="104"/>
      <c r="AB44" s="104"/>
      <c r="AC44" s="104"/>
      <c r="AD44" s="104"/>
      <c r="AE44" s="104">
        <v>34500</v>
      </c>
      <c r="AF44" s="104">
        <v>34500</v>
      </c>
      <c r="AG44" s="104">
        <v>0</v>
      </c>
      <c r="AH44" s="104">
        <v>0</v>
      </c>
      <c r="AI44" s="104">
        <v>34500</v>
      </c>
      <c r="AJ44" s="104">
        <v>0</v>
      </c>
      <c r="AK44" s="104">
        <v>0</v>
      </c>
      <c r="AL44" s="104">
        <v>0</v>
      </c>
      <c r="AM44" s="104">
        <v>103500</v>
      </c>
      <c r="AN44" s="104">
        <v>103500</v>
      </c>
      <c r="AO44" s="104"/>
      <c r="AP44" s="104"/>
      <c r="AQ44" s="104">
        <v>138000</v>
      </c>
      <c r="AR44" s="104">
        <v>138000</v>
      </c>
      <c r="AS44" s="104"/>
      <c r="AT44" s="104"/>
      <c r="AU44" s="104"/>
      <c r="AV44" s="104"/>
      <c r="AW44" s="104"/>
      <c r="AX44" s="104"/>
      <c r="AY44" s="104"/>
      <c r="AZ44" s="104"/>
      <c r="BA44" s="104">
        <v>200000</v>
      </c>
      <c r="BB44" s="104">
        <v>200000</v>
      </c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40"/>
      <c r="BN44" s="137"/>
    </row>
    <row r="45" spans="1:66" ht="30">
      <c r="A45" s="248" t="s">
        <v>216</v>
      </c>
      <c r="B45" s="52">
        <f t="shared" si="9"/>
        <v>100886.53999999998</v>
      </c>
      <c r="C45" s="105" t="s">
        <v>217</v>
      </c>
      <c r="D45" s="111">
        <v>44927</v>
      </c>
      <c r="E45" s="105">
        <v>23000051</v>
      </c>
      <c r="F45" s="106">
        <v>44958</v>
      </c>
      <c r="G45" s="106">
        <v>44952</v>
      </c>
      <c r="H45" s="106">
        <v>45869</v>
      </c>
      <c r="I45" s="107">
        <v>1026818.5</v>
      </c>
      <c r="J45" s="107">
        <v>20000</v>
      </c>
      <c r="K45" s="107">
        <v>149192.28</v>
      </c>
      <c r="L45" s="107">
        <f t="shared" ref="L45:L47" si="18">SUM(K45/12)</f>
        <v>12432.69</v>
      </c>
      <c r="M45" s="107" t="s">
        <v>26</v>
      </c>
      <c r="N45" s="52">
        <f>SUM(R45,V45,Z43,AD45,AH45,AL45,AP45,AT45,AX45,BB45,BF45,BJ45)</f>
        <v>99764.39</v>
      </c>
      <c r="O45" s="107">
        <v>20000</v>
      </c>
      <c r="P45" s="107">
        <v>20000</v>
      </c>
      <c r="Q45" s="107">
        <v>15996.79</v>
      </c>
      <c r="R45" s="107">
        <v>15996.79</v>
      </c>
      <c r="S45" s="107">
        <v>20000</v>
      </c>
      <c r="T45" s="107">
        <v>20000</v>
      </c>
      <c r="U45" s="107">
        <v>18086.02</v>
      </c>
      <c r="V45" s="107">
        <v>18086.02</v>
      </c>
      <c r="W45" s="107">
        <v>20000</v>
      </c>
      <c r="X45" s="107">
        <v>20000</v>
      </c>
      <c r="Y45" s="107">
        <v>19349.07</v>
      </c>
      <c r="Z45" s="107">
        <v>19349.07</v>
      </c>
      <c r="AA45" s="107">
        <v>20000</v>
      </c>
      <c r="AB45" s="107">
        <v>20000</v>
      </c>
      <c r="AC45" s="107">
        <v>17257.84</v>
      </c>
      <c r="AD45" s="107">
        <v>17257.84</v>
      </c>
      <c r="AE45" s="107">
        <v>20000</v>
      </c>
      <c r="AF45" s="107">
        <v>140000</v>
      </c>
      <c r="AG45" s="107">
        <v>16099.45</v>
      </c>
      <c r="AH45" s="107">
        <v>16099.45</v>
      </c>
      <c r="AI45" s="107">
        <v>20000</v>
      </c>
      <c r="AJ45" s="107">
        <v>0</v>
      </c>
      <c r="AK45" s="107">
        <v>16255.22</v>
      </c>
      <c r="AL45" s="107">
        <v>16255.22</v>
      </c>
      <c r="AM45" s="107">
        <v>20000</v>
      </c>
      <c r="AN45" s="107">
        <v>0</v>
      </c>
      <c r="AO45" s="107" t="s">
        <v>372</v>
      </c>
      <c r="AP45" s="107">
        <v>7483.71</v>
      </c>
      <c r="AQ45" s="107">
        <v>20000</v>
      </c>
      <c r="AR45" s="107">
        <v>0</v>
      </c>
      <c r="AS45" s="107">
        <v>8585.36</v>
      </c>
      <c r="AT45" s="107">
        <v>8585.36</v>
      </c>
      <c r="AU45" s="107">
        <v>20000</v>
      </c>
      <c r="AV45" s="107">
        <v>0</v>
      </c>
      <c r="AW45" s="107"/>
      <c r="AX45" s="107"/>
      <c r="AY45" s="107">
        <v>20000</v>
      </c>
      <c r="AZ45" s="107">
        <v>0</v>
      </c>
      <c r="BA45" s="107"/>
      <c r="BB45" s="107"/>
      <c r="BC45" s="107">
        <v>20000</v>
      </c>
      <c r="BD45" s="107">
        <v>0</v>
      </c>
      <c r="BE45" s="107"/>
      <c r="BF45" s="107"/>
      <c r="BG45" s="107">
        <v>20000</v>
      </c>
      <c r="BH45" s="107">
        <v>0</v>
      </c>
      <c r="BI45" s="107"/>
      <c r="BJ45" s="107"/>
      <c r="BK45" s="107"/>
      <c r="BL45" s="107"/>
      <c r="BM45" s="52">
        <f t="shared" ref="BM45:BM47" si="19">SUM(P45:BG45)</f>
        <v>670743.21</v>
      </c>
      <c r="BN45" s="105"/>
    </row>
    <row r="46" spans="1:66" ht="30">
      <c r="A46" s="248" t="s">
        <v>221</v>
      </c>
      <c r="B46" s="100">
        <f t="shared" si="9"/>
        <v>11257.56</v>
      </c>
      <c r="C46" s="101" t="s">
        <v>222</v>
      </c>
      <c r="D46" s="101" t="s">
        <v>224</v>
      </c>
      <c r="E46" s="101">
        <v>23003142</v>
      </c>
      <c r="F46" s="103">
        <v>45196</v>
      </c>
      <c r="G46" s="103">
        <v>45194</v>
      </c>
      <c r="H46" s="103">
        <v>45561</v>
      </c>
      <c r="I46" s="104">
        <v>106000</v>
      </c>
      <c r="J46" s="104">
        <v>4055</v>
      </c>
      <c r="K46" s="104">
        <v>57340</v>
      </c>
      <c r="L46" s="104">
        <f t="shared" si="18"/>
        <v>4778.333333333333</v>
      </c>
      <c r="M46" s="104" t="s">
        <v>26</v>
      </c>
      <c r="N46" s="100">
        <f t="shared" ref="N46:N47" si="20">SUM(R46,V46,Z46,AD46,AH46,AL46,AP46,AT46,AX46,BB46,BF46,BJ46)</f>
        <v>37206.22</v>
      </c>
      <c r="O46" s="104">
        <v>4055</v>
      </c>
      <c r="P46" s="104">
        <v>4055</v>
      </c>
      <c r="Q46" s="104">
        <v>3108.83</v>
      </c>
      <c r="R46" s="104">
        <v>3108.83</v>
      </c>
      <c r="S46" s="104">
        <v>4055</v>
      </c>
      <c r="T46" s="104">
        <v>4055</v>
      </c>
      <c r="U46" s="104">
        <v>4055</v>
      </c>
      <c r="V46" s="104">
        <v>4055</v>
      </c>
      <c r="W46" s="104">
        <v>4055</v>
      </c>
      <c r="X46" s="104">
        <v>4055</v>
      </c>
      <c r="Y46" s="104">
        <v>4055</v>
      </c>
      <c r="Z46" s="104">
        <v>4055</v>
      </c>
      <c r="AA46" s="104">
        <v>4055</v>
      </c>
      <c r="AB46" s="104">
        <v>4055</v>
      </c>
      <c r="AC46" s="104">
        <v>4055</v>
      </c>
      <c r="AD46" s="104">
        <v>4055</v>
      </c>
      <c r="AE46" s="104">
        <v>4055</v>
      </c>
      <c r="AF46" s="104">
        <v>4055</v>
      </c>
      <c r="AG46" s="104">
        <v>4055</v>
      </c>
      <c r="AH46" s="104">
        <v>4055</v>
      </c>
      <c r="AI46" s="104">
        <v>4055</v>
      </c>
      <c r="AJ46" s="104">
        <v>4055</v>
      </c>
      <c r="AK46" s="104">
        <v>4055</v>
      </c>
      <c r="AL46" s="104">
        <v>4055</v>
      </c>
      <c r="AM46" s="104">
        <v>4055</v>
      </c>
      <c r="AN46" s="104">
        <v>4055</v>
      </c>
      <c r="AO46" s="104">
        <v>4055</v>
      </c>
      <c r="AP46" s="104">
        <v>4055</v>
      </c>
      <c r="AQ46" s="104">
        <v>4055</v>
      </c>
      <c r="AR46" s="104">
        <v>3108.83</v>
      </c>
      <c r="AS46" s="104" t="s">
        <v>374</v>
      </c>
      <c r="AT46" s="104">
        <v>4055</v>
      </c>
      <c r="AU46" s="104">
        <v>3514.33</v>
      </c>
      <c r="AV46" s="104">
        <v>4257.75</v>
      </c>
      <c r="AW46" s="104">
        <v>4061.32</v>
      </c>
      <c r="AX46" s="104">
        <v>4061.32</v>
      </c>
      <c r="AY46" s="104">
        <v>4237.3999999999996</v>
      </c>
      <c r="AZ46" s="104">
        <v>4237.3999999999996</v>
      </c>
      <c r="BA46" s="104">
        <v>4237.3999999999996</v>
      </c>
      <c r="BB46" s="104"/>
      <c r="BC46" s="104">
        <v>4237.3999999999996</v>
      </c>
      <c r="BD46" s="104">
        <v>4237.3999999999996</v>
      </c>
      <c r="BE46" s="104">
        <v>1651.07</v>
      </c>
      <c r="BF46" s="104">
        <v>1651.07</v>
      </c>
      <c r="BG46" s="104">
        <v>4237.3999999999996</v>
      </c>
      <c r="BH46" s="104">
        <v>4237.3999999999996</v>
      </c>
      <c r="BI46" s="104"/>
      <c r="BJ46" s="104"/>
      <c r="BK46" s="104"/>
      <c r="BL46" s="104"/>
      <c r="BM46" s="100">
        <f t="shared" si="19"/>
        <v>163432.75</v>
      </c>
      <c r="BN46" s="101"/>
    </row>
    <row r="47" spans="1:66" ht="30">
      <c r="A47" s="257" t="s">
        <v>226</v>
      </c>
      <c r="B47" s="52">
        <f t="shared" si="9"/>
        <v>-2.1827872842550278E-11</v>
      </c>
      <c r="C47" s="150" t="s">
        <v>227</v>
      </c>
      <c r="D47" s="151">
        <v>44774</v>
      </c>
      <c r="E47" s="150">
        <v>22001353</v>
      </c>
      <c r="F47" s="121">
        <v>44708</v>
      </c>
      <c r="G47" s="121">
        <v>45026</v>
      </c>
      <c r="H47" s="121">
        <v>45438</v>
      </c>
      <c r="I47" s="123">
        <v>1199999.8</v>
      </c>
      <c r="J47" s="123">
        <v>38927.1</v>
      </c>
      <c r="K47" s="123">
        <v>484948.09</v>
      </c>
      <c r="L47" s="123">
        <f t="shared" si="18"/>
        <v>40412.340833333335</v>
      </c>
      <c r="M47" s="123">
        <v>599999.9</v>
      </c>
      <c r="N47" s="123">
        <f t="shared" si="20"/>
        <v>245773.47000000003</v>
      </c>
      <c r="O47" s="123">
        <v>38927.1</v>
      </c>
      <c r="P47" s="123">
        <v>38927.1</v>
      </c>
      <c r="Q47" s="123">
        <v>48104.31</v>
      </c>
      <c r="R47" s="123">
        <v>48104.31</v>
      </c>
      <c r="S47" s="123">
        <v>38927.1</v>
      </c>
      <c r="T47" s="123">
        <v>77854.2</v>
      </c>
      <c r="U47" s="123">
        <v>49216.35</v>
      </c>
      <c r="V47" s="123">
        <v>49216.35</v>
      </c>
      <c r="W47" s="123">
        <v>38927.1</v>
      </c>
      <c r="X47" s="123">
        <v>0</v>
      </c>
      <c r="Y47" s="123">
        <v>112354.49</v>
      </c>
      <c r="Z47" s="123">
        <v>112354.49</v>
      </c>
      <c r="AA47" s="123">
        <v>53966.75</v>
      </c>
      <c r="AB47" s="123">
        <v>183218.61</v>
      </c>
      <c r="AC47" s="123">
        <v>0</v>
      </c>
      <c r="AD47" s="123">
        <v>0</v>
      </c>
      <c r="AE47" s="123">
        <v>96368.53</v>
      </c>
      <c r="AF47" s="123">
        <v>0</v>
      </c>
      <c r="AG47" s="123">
        <v>36098.32</v>
      </c>
      <c r="AH47" s="123">
        <v>36098.32</v>
      </c>
      <c r="AI47" s="123">
        <v>0</v>
      </c>
      <c r="AJ47" s="123">
        <v>0</v>
      </c>
      <c r="AK47" s="123">
        <v>0</v>
      </c>
      <c r="AL47" s="123">
        <v>0</v>
      </c>
      <c r="AM47" s="123">
        <v>0</v>
      </c>
      <c r="AN47" s="123">
        <v>-54226.44</v>
      </c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>
        <f t="shared" si="19"/>
        <v>965509.8899999999</v>
      </c>
      <c r="BN47" s="150"/>
    </row>
    <row r="48" spans="1:66" ht="30">
      <c r="A48" s="247" t="s">
        <v>226</v>
      </c>
      <c r="B48" s="100">
        <f t="shared" si="9"/>
        <v>173241.4</v>
      </c>
      <c r="C48" s="101" t="s">
        <v>230</v>
      </c>
      <c r="D48" s="102">
        <v>45383</v>
      </c>
      <c r="E48" s="101">
        <v>24035268</v>
      </c>
      <c r="F48" s="103">
        <v>45439</v>
      </c>
      <c r="G48" s="101" t="s">
        <v>26</v>
      </c>
      <c r="H48" s="103">
        <v>45803</v>
      </c>
      <c r="I48" s="104">
        <v>576000</v>
      </c>
      <c r="J48" s="104">
        <v>48000</v>
      </c>
      <c r="K48" s="104">
        <v>0</v>
      </c>
      <c r="L48" s="104">
        <v>0</v>
      </c>
      <c r="M48" s="104" t="s">
        <v>26</v>
      </c>
      <c r="N48" s="149"/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4">
        <v>0</v>
      </c>
      <c r="Z48" s="100">
        <v>0</v>
      </c>
      <c r="AA48" s="104">
        <v>0</v>
      </c>
      <c r="AB48" s="104">
        <v>0</v>
      </c>
      <c r="AC48" s="104">
        <v>0</v>
      </c>
      <c r="AD48" s="104">
        <v>0</v>
      </c>
      <c r="AE48" s="104">
        <v>54000</v>
      </c>
      <c r="AF48" s="104">
        <v>54000</v>
      </c>
      <c r="AG48" s="104">
        <v>8665.09</v>
      </c>
      <c r="AH48" s="104">
        <v>8665.09</v>
      </c>
      <c r="AI48" s="104">
        <v>54000</v>
      </c>
      <c r="AJ48" s="104">
        <v>54000</v>
      </c>
      <c r="AK48" s="104">
        <v>59036.42</v>
      </c>
      <c r="AL48" s="104">
        <v>59036.42</v>
      </c>
      <c r="AM48" s="104">
        <v>48000</v>
      </c>
      <c r="AN48" s="104">
        <v>48000</v>
      </c>
      <c r="AO48" s="104">
        <v>16952.47</v>
      </c>
      <c r="AP48" s="104">
        <v>16952.47</v>
      </c>
      <c r="AQ48" s="104">
        <v>48000</v>
      </c>
      <c r="AR48" s="104"/>
      <c r="AS48" s="104">
        <v>51365.33</v>
      </c>
      <c r="AT48" s="104">
        <v>51365.33</v>
      </c>
      <c r="AU48" s="104">
        <v>48000</v>
      </c>
      <c r="AV48" s="104"/>
      <c r="AW48" s="104">
        <v>51365.33</v>
      </c>
      <c r="AX48" s="104">
        <v>22191.01</v>
      </c>
      <c r="AY48" s="104">
        <v>48000</v>
      </c>
      <c r="AZ48" s="104">
        <v>48000</v>
      </c>
      <c r="BA48" s="104">
        <v>13008.89</v>
      </c>
      <c r="BB48" s="104">
        <v>13008.89</v>
      </c>
      <c r="BC48" s="104">
        <v>48000</v>
      </c>
      <c r="BD48" s="104">
        <v>101000</v>
      </c>
      <c r="BE48" s="104">
        <v>54477.01</v>
      </c>
      <c r="BF48" s="104">
        <v>54477.01</v>
      </c>
      <c r="BG48" s="104">
        <v>36000</v>
      </c>
      <c r="BH48" s="104">
        <v>101000</v>
      </c>
      <c r="BI48" s="104">
        <v>7062.38</v>
      </c>
      <c r="BJ48" s="104">
        <v>7062.38</v>
      </c>
      <c r="BK48" s="104"/>
      <c r="BL48" s="104"/>
      <c r="BM48" s="140"/>
      <c r="BN48" s="101"/>
    </row>
    <row r="49" spans="1:66" ht="45">
      <c r="A49" s="248" t="s">
        <v>313</v>
      </c>
      <c r="B49" s="52">
        <f t="shared" si="9"/>
        <v>212279.88000000003</v>
      </c>
      <c r="C49" s="105" t="s">
        <v>232</v>
      </c>
      <c r="D49" s="105" t="s">
        <v>234</v>
      </c>
      <c r="E49" s="105">
        <v>22002659</v>
      </c>
      <c r="F49" s="106">
        <v>44802</v>
      </c>
      <c r="G49" s="106">
        <v>45530</v>
      </c>
      <c r="H49" s="106">
        <v>45897</v>
      </c>
      <c r="I49" s="107">
        <v>2237729.46</v>
      </c>
      <c r="J49" s="107">
        <v>186477.46</v>
      </c>
      <c r="K49" s="107">
        <v>1120629.17</v>
      </c>
      <c r="L49" s="107">
        <f>SUM(K49/12)</f>
        <v>93385.76416666666</v>
      </c>
      <c r="M49" s="107">
        <v>1620481.53</v>
      </c>
      <c r="N49" s="52">
        <f>SUM(R49,V49,Z49,AD49,AH49,AL49,AP49,AT49,AX49,BB49,BF49,BJ49)</f>
        <v>1761912.76</v>
      </c>
      <c r="O49" s="107">
        <v>135040.13</v>
      </c>
      <c r="P49" s="107">
        <v>200895.09</v>
      </c>
      <c r="Q49" s="107">
        <v>131206.92000000001</v>
      </c>
      <c r="R49" s="107">
        <v>131206.92000000001</v>
      </c>
      <c r="S49" s="107">
        <v>200895.09</v>
      </c>
      <c r="T49" s="107">
        <v>200895.09</v>
      </c>
      <c r="U49" s="107">
        <v>117394.57</v>
      </c>
      <c r="V49" s="107">
        <v>117394.57</v>
      </c>
      <c r="W49" s="107">
        <v>200895.09</v>
      </c>
      <c r="X49" s="107">
        <v>214722.68</v>
      </c>
      <c r="Y49" s="107">
        <v>161399.41</v>
      </c>
      <c r="Z49" s="113">
        <v>161399.41</v>
      </c>
      <c r="AA49" s="107">
        <v>168184.76</v>
      </c>
      <c r="AB49" s="107">
        <v>264722.68</v>
      </c>
      <c r="AC49" s="107">
        <v>171965.12</v>
      </c>
      <c r="AD49" s="107">
        <v>171965.12</v>
      </c>
      <c r="AE49" s="107">
        <v>168184.76</v>
      </c>
      <c r="AF49" s="107">
        <v>-134865.10999999999</v>
      </c>
      <c r="AG49" s="107">
        <v>118629.52</v>
      </c>
      <c r="AH49" s="107">
        <v>118629.52</v>
      </c>
      <c r="AI49" s="107">
        <v>168184.76</v>
      </c>
      <c r="AJ49" s="107">
        <v>172184.76</v>
      </c>
      <c r="AK49" s="107">
        <v>147854.60999999999</v>
      </c>
      <c r="AL49" s="107">
        <v>147854.60999999999</v>
      </c>
      <c r="AM49" s="107">
        <v>168184.76</v>
      </c>
      <c r="AN49" s="107">
        <v>168184.76</v>
      </c>
      <c r="AO49" s="107">
        <v>143024.07999999999</v>
      </c>
      <c r="AP49" s="107">
        <v>143024.07999999999</v>
      </c>
      <c r="AQ49" s="107">
        <v>168184.76</v>
      </c>
      <c r="AR49" s="107">
        <v>71762.94</v>
      </c>
      <c r="AS49" s="107">
        <v>127882.74</v>
      </c>
      <c r="AT49" s="107">
        <v>127882.74</v>
      </c>
      <c r="AU49" s="107"/>
      <c r="AV49" s="107">
        <v>186477.46</v>
      </c>
      <c r="AW49" s="107">
        <v>150735.29999999999</v>
      </c>
      <c r="AX49" s="107">
        <v>150735.29999999999</v>
      </c>
      <c r="AY49" s="107"/>
      <c r="AZ49" s="107">
        <v>256257.37</v>
      </c>
      <c r="BA49" s="107">
        <v>146572.03</v>
      </c>
      <c r="BB49" s="107">
        <v>146572.03</v>
      </c>
      <c r="BC49" s="107"/>
      <c r="BD49" s="107">
        <v>186477.46</v>
      </c>
      <c r="BE49" s="107">
        <f t="shared" ref="BE49:BF49" si="21">69779.91+140643.14</f>
        <v>210423.05000000002</v>
      </c>
      <c r="BF49" s="108">
        <f t="shared" si="21"/>
        <v>210423.05000000002</v>
      </c>
      <c r="BG49" s="107"/>
      <c r="BH49" s="107">
        <v>186477.46</v>
      </c>
      <c r="BI49" s="107">
        <v>134825.41</v>
      </c>
      <c r="BJ49" s="108">
        <v>134825.41</v>
      </c>
      <c r="BK49" s="107"/>
      <c r="BL49" s="107"/>
      <c r="BM49" s="52">
        <f>SUM(P49:BG49)</f>
        <v>6284603.8600000003</v>
      </c>
      <c r="BN49" s="105"/>
    </row>
    <row r="50" spans="1:66" ht="12.75">
      <c r="A50" s="5"/>
      <c r="B50" s="160"/>
      <c r="C50" s="5"/>
      <c r="D50" s="5"/>
      <c r="E50" s="5"/>
      <c r="F50" s="5"/>
      <c r="G50" s="5"/>
      <c r="H50" s="5"/>
      <c r="I50" s="66"/>
      <c r="J50" s="66"/>
      <c r="K50" s="66"/>
      <c r="L50" s="161"/>
      <c r="M50" s="66"/>
      <c r="N50" s="162"/>
      <c r="O50" s="5"/>
      <c r="P50" s="20"/>
      <c r="Q50" s="163"/>
      <c r="R50" s="16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160"/>
      <c r="BN50" s="5"/>
    </row>
    <row r="51" spans="1:66" ht="12.75">
      <c r="A51" s="5"/>
      <c r="B51" s="160"/>
      <c r="C51" s="5"/>
      <c r="D51" s="5"/>
      <c r="E51" s="5"/>
      <c r="F51" s="5"/>
      <c r="G51" s="5"/>
      <c r="H51" s="5"/>
      <c r="I51" s="66"/>
      <c r="J51" s="66"/>
      <c r="K51" s="66"/>
      <c r="L51" s="161"/>
      <c r="M51" s="66"/>
      <c r="N51" s="162"/>
      <c r="O51" s="5"/>
      <c r="P51" s="20"/>
      <c r="Q51" s="163"/>
      <c r="R51" s="163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160"/>
      <c r="BN51" s="5"/>
    </row>
    <row r="52" spans="1:66" ht="12.75">
      <c r="A52" s="5"/>
      <c r="B52" s="160"/>
      <c r="C52" s="5"/>
      <c r="D52" s="5"/>
      <c r="E52" s="5"/>
      <c r="F52" s="5"/>
      <c r="G52" s="5"/>
      <c r="H52" s="5"/>
      <c r="I52" s="66"/>
      <c r="J52" s="66"/>
      <c r="K52" s="66"/>
      <c r="L52" s="161"/>
      <c r="M52" s="66"/>
      <c r="N52" s="162"/>
      <c r="O52" s="5"/>
      <c r="P52" s="20"/>
      <c r="Q52" s="163"/>
      <c r="R52" s="163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160"/>
      <c r="BN52" s="5"/>
    </row>
    <row r="53" spans="1:66" ht="12.75">
      <c r="A53" s="5"/>
      <c r="B53" s="160"/>
      <c r="C53" s="5"/>
      <c r="D53" s="5"/>
      <c r="E53" s="5"/>
      <c r="F53" s="5"/>
      <c r="G53" s="5"/>
      <c r="H53" s="5"/>
      <c r="I53" s="66"/>
      <c r="J53" s="66"/>
      <c r="K53" s="66"/>
      <c r="L53" s="161"/>
      <c r="M53" s="66"/>
      <c r="N53" s="162"/>
      <c r="O53" s="5"/>
      <c r="P53" s="20"/>
      <c r="Q53" s="163"/>
      <c r="R53" s="163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160"/>
      <c r="BN53" s="5"/>
    </row>
    <row r="54" spans="1:66" ht="12.75">
      <c r="A54" s="5"/>
      <c r="B54" s="160"/>
      <c r="C54" s="5"/>
      <c r="D54" s="5"/>
      <c r="E54" s="5"/>
      <c r="F54" s="5"/>
      <c r="G54" s="5"/>
      <c r="H54" s="5"/>
      <c r="I54" s="66"/>
      <c r="J54" s="66"/>
      <c r="K54" s="66"/>
      <c r="L54" s="161"/>
      <c r="M54" s="66"/>
      <c r="N54" s="162"/>
      <c r="O54" s="5"/>
      <c r="P54" s="20"/>
      <c r="Q54" s="163"/>
      <c r="R54" s="16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160"/>
      <c r="BN54" s="5"/>
    </row>
    <row r="55" spans="1:66" ht="12.75">
      <c r="A55" s="5"/>
      <c r="B55" s="160"/>
      <c r="C55" s="5"/>
      <c r="D55" s="5"/>
      <c r="E55" s="5"/>
      <c r="F55" s="5"/>
      <c r="G55" s="5"/>
      <c r="H55" s="5"/>
      <c r="I55" s="66"/>
      <c r="J55" s="66"/>
      <c r="K55" s="66"/>
      <c r="L55" s="161"/>
      <c r="M55" s="66"/>
      <c r="N55" s="162"/>
      <c r="O55" s="5"/>
      <c r="P55" s="20"/>
      <c r="Q55" s="163"/>
      <c r="R55" s="163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160"/>
      <c r="BN55" s="5"/>
    </row>
    <row r="56" spans="1:66" ht="12.75">
      <c r="A56" s="5"/>
      <c r="B56" s="160"/>
      <c r="C56" s="5"/>
      <c r="D56" s="5"/>
      <c r="E56" s="5"/>
      <c r="F56" s="5"/>
      <c r="G56" s="5"/>
      <c r="H56" s="5"/>
      <c r="I56" s="66"/>
      <c r="J56" s="66"/>
      <c r="K56" s="66"/>
      <c r="L56" s="161"/>
      <c r="M56" s="66"/>
      <c r="N56" s="162"/>
      <c r="O56" s="5"/>
      <c r="P56" s="20"/>
      <c r="Q56" s="163"/>
      <c r="R56" s="16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160"/>
      <c r="BN56" s="5"/>
    </row>
    <row r="57" spans="1:66" ht="12.75">
      <c r="A57" s="5"/>
      <c r="B57" s="160"/>
      <c r="C57" s="5"/>
      <c r="D57" s="5"/>
      <c r="E57" s="5"/>
      <c r="F57" s="5"/>
      <c r="G57" s="5"/>
      <c r="H57" s="5"/>
      <c r="I57" s="66"/>
      <c r="J57" s="66"/>
      <c r="K57" s="66"/>
      <c r="L57" s="161"/>
      <c r="M57" s="66"/>
      <c r="N57" s="162"/>
      <c r="O57" s="5"/>
      <c r="P57" s="20"/>
      <c r="Q57" s="163"/>
      <c r="R57" s="16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160"/>
      <c r="BN57" s="5"/>
    </row>
    <row r="58" spans="1:66" ht="12.75">
      <c r="A58" s="5"/>
      <c r="B58" s="160"/>
      <c r="C58" s="5"/>
      <c r="D58" s="5"/>
      <c r="E58" s="5"/>
      <c r="F58" s="5"/>
      <c r="G58" s="5"/>
      <c r="H58" s="5"/>
      <c r="I58" s="66"/>
      <c r="J58" s="66"/>
      <c r="K58" s="66"/>
      <c r="L58" s="161"/>
      <c r="M58" s="66"/>
      <c r="N58" s="162"/>
      <c r="O58" s="5"/>
      <c r="P58" s="20"/>
      <c r="Q58" s="163"/>
      <c r="R58" s="163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160"/>
      <c r="BN58" s="5"/>
    </row>
    <row r="59" spans="1:66" ht="12.75">
      <c r="A59" s="5"/>
      <c r="B59" s="160"/>
      <c r="C59" s="5"/>
      <c r="D59" s="5"/>
      <c r="E59" s="5"/>
      <c r="F59" s="5"/>
      <c r="G59" s="5"/>
      <c r="H59" s="5"/>
      <c r="I59" s="66"/>
      <c r="J59" s="66"/>
      <c r="K59" s="66"/>
      <c r="L59" s="161"/>
      <c r="M59" s="66"/>
      <c r="N59" s="162"/>
      <c r="O59" s="5"/>
      <c r="P59" s="20"/>
      <c r="Q59" s="163"/>
      <c r="R59" s="163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160"/>
      <c r="BN59" s="5"/>
    </row>
    <row r="60" spans="1:66" ht="12.75">
      <c r="A60" s="5"/>
      <c r="B60" s="160"/>
      <c r="C60" s="5"/>
      <c r="D60" s="5"/>
      <c r="E60" s="5"/>
      <c r="F60" s="5"/>
      <c r="G60" s="5"/>
      <c r="H60" s="5"/>
      <c r="I60" s="66"/>
      <c r="J60" s="66"/>
      <c r="K60" s="66"/>
      <c r="L60" s="161"/>
      <c r="M60" s="66"/>
      <c r="N60" s="162"/>
      <c r="O60" s="5"/>
      <c r="P60" s="20"/>
      <c r="Q60" s="163"/>
      <c r="R60" s="16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160"/>
      <c r="BN60" s="5"/>
    </row>
    <row r="61" spans="1:66" ht="12.75">
      <c r="A61" s="5"/>
      <c r="B61" s="160"/>
      <c r="C61" s="5"/>
      <c r="D61" s="5"/>
      <c r="E61" s="5"/>
      <c r="F61" s="5"/>
      <c r="G61" s="5"/>
      <c r="H61" s="5"/>
      <c r="I61" s="66"/>
      <c r="J61" s="66"/>
      <c r="K61" s="66"/>
      <c r="L61" s="161"/>
      <c r="M61" s="66"/>
      <c r="N61" s="162"/>
      <c r="O61" s="5"/>
      <c r="P61" s="20"/>
      <c r="Q61" s="163"/>
      <c r="R61" s="16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160"/>
      <c r="BN61" s="5"/>
    </row>
    <row r="62" spans="1:66" ht="12.75">
      <c r="A62" s="5"/>
      <c r="B62" s="160"/>
      <c r="C62" s="5"/>
      <c r="D62" s="5"/>
      <c r="E62" s="5"/>
      <c r="F62" s="5"/>
      <c r="G62" s="5"/>
      <c r="H62" s="5"/>
      <c r="I62" s="66"/>
      <c r="J62" s="66"/>
      <c r="K62" s="66"/>
      <c r="L62" s="161"/>
      <c r="M62" s="66"/>
      <c r="N62" s="162"/>
      <c r="O62" s="5"/>
      <c r="P62" s="20"/>
      <c r="Q62" s="163"/>
      <c r="R62" s="163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160"/>
      <c r="BN62" s="5"/>
    </row>
    <row r="63" spans="1:66" ht="12.75">
      <c r="A63" s="5"/>
      <c r="B63" s="160"/>
      <c r="C63" s="165"/>
      <c r="D63" s="166"/>
      <c r="E63" s="5"/>
      <c r="F63" s="5"/>
      <c r="G63" s="5"/>
      <c r="H63" s="5"/>
      <c r="I63" s="66"/>
      <c r="J63" s="66"/>
      <c r="K63" s="66"/>
      <c r="L63" s="161"/>
      <c r="M63" s="66"/>
      <c r="N63" s="162"/>
      <c r="O63" s="5"/>
      <c r="P63" s="20"/>
      <c r="Q63" s="163"/>
      <c r="R63" s="163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160"/>
      <c r="BN63" s="5"/>
    </row>
    <row r="64" spans="1:66" ht="12.75">
      <c r="A64" s="5"/>
      <c r="B64" s="160"/>
      <c r="C64" s="167"/>
      <c r="D64" s="5"/>
      <c r="E64" s="5"/>
      <c r="F64" s="5"/>
      <c r="G64" s="5"/>
      <c r="H64" s="5"/>
      <c r="I64" s="66"/>
      <c r="J64" s="66"/>
      <c r="K64" s="66"/>
      <c r="L64" s="161"/>
      <c r="M64" s="66"/>
      <c r="N64" s="162"/>
      <c r="O64" s="5"/>
      <c r="P64" s="20"/>
      <c r="Q64" s="163"/>
      <c r="R64" s="16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160"/>
      <c r="BN64" s="5"/>
    </row>
    <row r="65" spans="1:66" ht="12.75">
      <c r="A65" s="5"/>
      <c r="B65" s="160"/>
      <c r="C65" s="167"/>
      <c r="D65" s="166"/>
      <c r="E65" s="5"/>
      <c r="F65" s="5"/>
      <c r="G65" s="5"/>
      <c r="H65" s="5"/>
      <c r="I65" s="66"/>
      <c r="J65" s="66"/>
      <c r="K65" s="66"/>
      <c r="L65" s="161"/>
      <c r="M65" s="66"/>
      <c r="N65" s="162"/>
      <c r="O65" s="5"/>
      <c r="P65" s="20"/>
      <c r="Q65" s="163"/>
      <c r="R65" s="16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160"/>
      <c r="BN65" s="5"/>
    </row>
    <row r="66" spans="1:66" ht="12.75">
      <c r="A66" s="5"/>
      <c r="B66" s="160"/>
      <c r="C66" s="165"/>
      <c r="D66" s="166"/>
      <c r="E66" s="5"/>
      <c r="F66" s="5"/>
      <c r="G66" s="5"/>
      <c r="H66" s="5"/>
      <c r="I66" s="66"/>
      <c r="J66" s="66"/>
      <c r="K66" s="66"/>
      <c r="L66" s="161"/>
      <c r="M66" s="66"/>
      <c r="N66" s="162"/>
      <c r="O66" s="5"/>
      <c r="P66" s="20"/>
      <c r="Q66" s="163"/>
      <c r="R66" s="163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60"/>
      <c r="BN66" s="5"/>
    </row>
    <row r="67" spans="1:66" ht="12.75">
      <c r="A67" s="5"/>
      <c r="B67" s="160"/>
      <c r="C67" s="167"/>
      <c r="D67" s="166"/>
      <c r="E67" s="5"/>
      <c r="F67" s="5"/>
      <c r="G67" s="5"/>
      <c r="H67" s="5"/>
      <c r="I67" s="66"/>
      <c r="J67" s="66"/>
      <c r="K67" s="66"/>
      <c r="L67" s="161"/>
      <c r="M67" s="66"/>
      <c r="N67" s="162"/>
      <c r="O67" s="5"/>
      <c r="P67" s="20"/>
      <c r="Q67" s="163"/>
      <c r="R67" s="163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160"/>
      <c r="BN67" s="5"/>
    </row>
    <row r="68" spans="1:66" ht="12.75">
      <c r="A68" s="5"/>
      <c r="B68" s="160"/>
      <c r="C68" s="167"/>
      <c r="D68" s="166"/>
      <c r="E68" s="5"/>
      <c r="F68" s="5"/>
      <c r="G68" s="5"/>
      <c r="H68" s="5"/>
      <c r="I68" s="66"/>
      <c r="J68" s="66"/>
      <c r="K68" s="66"/>
      <c r="L68" s="161"/>
      <c r="M68" s="66"/>
      <c r="N68" s="162"/>
      <c r="O68" s="5"/>
      <c r="P68" s="20"/>
      <c r="Q68" s="163"/>
      <c r="R68" s="16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160"/>
      <c r="BN68" s="5"/>
    </row>
    <row r="69" spans="1:66" ht="12.75">
      <c r="A69" s="5"/>
      <c r="B69" s="160"/>
      <c r="C69" s="167"/>
      <c r="D69" s="166"/>
      <c r="E69" s="5"/>
      <c r="F69" s="5"/>
      <c r="G69" s="5"/>
      <c r="H69" s="5"/>
      <c r="I69" s="66"/>
      <c r="J69" s="66"/>
      <c r="K69" s="66"/>
      <c r="L69" s="161"/>
      <c r="M69" s="66"/>
      <c r="N69" s="162"/>
      <c r="O69" s="5"/>
      <c r="P69" s="20"/>
      <c r="Q69" s="163"/>
      <c r="R69" s="16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 t="s">
        <v>375</v>
      </c>
      <c r="AY69" s="5" t="s">
        <v>376</v>
      </c>
      <c r="AZ69" s="5" t="s">
        <v>377</v>
      </c>
      <c r="BA69" s="5" t="s">
        <v>378</v>
      </c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160"/>
      <c r="BN69" s="5"/>
    </row>
    <row r="70" spans="1:66" ht="12.75">
      <c r="A70" s="5"/>
      <c r="B70" s="160"/>
      <c r="C70" s="167"/>
      <c r="D70" s="166"/>
      <c r="E70" s="5"/>
      <c r="F70" s="5"/>
      <c r="G70" s="5"/>
      <c r="H70" s="5"/>
      <c r="I70" s="66"/>
      <c r="J70" s="66"/>
      <c r="K70" s="66"/>
      <c r="L70" s="161"/>
      <c r="M70" s="66"/>
      <c r="N70" s="162"/>
      <c r="O70" s="5"/>
      <c r="P70" s="20"/>
      <c r="Q70" s="163"/>
      <c r="R70" s="16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 t="s">
        <v>379</v>
      </c>
      <c r="AY70" s="5" t="s">
        <v>380</v>
      </c>
      <c r="AZ70" s="5" t="s">
        <v>381</v>
      </c>
      <c r="BA70" s="5" t="s">
        <v>382</v>
      </c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160"/>
      <c r="BN70" s="5"/>
    </row>
    <row r="71" spans="1:66" ht="12.75">
      <c r="A71" s="5"/>
      <c r="B71" s="160"/>
      <c r="C71" s="167"/>
      <c r="D71" s="166"/>
      <c r="E71" s="5"/>
      <c r="F71" s="5"/>
      <c r="G71" s="5"/>
      <c r="H71" s="5"/>
      <c r="I71" s="66"/>
      <c r="J71" s="66"/>
      <c r="K71" s="66"/>
      <c r="L71" s="161"/>
      <c r="M71" s="66"/>
      <c r="N71" s="162"/>
      <c r="O71" s="5"/>
      <c r="P71" s="20"/>
      <c r="Q71" s="163"/>
      <c r="R71" s="16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160"/>
      <c r="BN71" s="5"/>
    </row>
    <row r="72" spans="1:66" ht="12.75">
      <c r="A72" s="5"/>
      <c r="B72" s="160"/>
      <c r="C72" s="167"/>
      <c r="D72" s="166"/>
      <c r="E72" s="5"/>
      <c r="F72" s="5"/>
      <c r="G72" s="5"/>
      <c r="H72" s="5"/>
      <c r="I72" s="66"/>
      <c r="J72" s="66"/>
      <c r="K72" s="66"/>
      <c r="L72" s="161"/>
      <c r="M72" s="66"/>
      <c r="N72" s="162"/>
      <c r="O72" s="5"/>
      <c r="P72" s="20"/>
      <c r="Q72" s="163"/>
      <c r="R72" s="16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160"/>
      <c r="BN72" s="5"/>
    </row>
    <row r="73" spans="1:66" ht="12.75">
      <c r="A73" s="5"/>
      <c r="B73" s="160"/>
      <c r="C73" s="167"/>
      <c r="D73" s="166"/>
      <c r="E73" s="5"/>
      <c r="F73" s="5"/>
      <c r="G73" s="5"/>
      <c r="H73" s="5"/>
      <c r="I73" s="66"/>
      <c r="J73" s="66"/>
      <c r="K73" s="66"/>
      <c r="L73" s="161"/>
      <c r="M73" s="66"/>
      <c r="N73" s="162"/>
      <c r="O73" s="5"/>
      <c r="P73" s="20"/>
      <c r="Q73" s="163"/>
      <c r="R73" s="16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160"/>
      <c r="BN73" s="5"/>
    </row>
    <row r="74" spans="1:66" ht="12.75">
      <c r="A74" s="5"/>
      <c r="B74" s="160"/>
      <c r="C74" s="167"/>
      <c r="D74" s="166"/>
      <c r="E74" s="5"/>
      <c r="F74" s="5"/>
      <c r="G74" s="5"/>
      <c r="H74" s="5"/>
      <c r="I74" s="66"/>
      <c r="J74" s="66"/>
      <c r="K74" s="66"/>
      <c r="L74" s="161"/>
      <c r="M74" s="66"/>
      <c r="N74" s="162"/>
      <c r="O74" s="5"/>
      <c r="P74" s="20"/>
      <c r="Q74" s="163"/>
      <c r="R74" s="16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160"/>
      <c r="BN74" s="5"/>
    </row>
    <row r="75" spans="1:66" ht="12.75">
      <c r="A75" s="5"/>
      <c r="B75" s="160"/>
      <c r="C75" s="167"/>
      <c r="D75" s="166"/>
      <c r="E75" s="5"/>
      <c r="F75" s="5"/>
      <c r="G75" s="5"/>
      <c r="H75" s="5"/>
      <c r="I75" s="66"/>
      <c r="J75" s="66"/>
      <c r="K75" s="66"/>
      <c r="L75" s="161"/>
      <c r="M75" s="66"/>
      <c r="N75" s="162"/>
      <c r="O75" s="5"/>
      <c r="P75" s="20"/>
      <c r="Q75" s="163"/>
      <c r="R75" s="16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160"/>
      <c r="BN75" s="5"/>
    </row>
    <row r="76" spans="1:66" ht="12.75">
      <c r="A76" s="5"/>
      <c r="B76" s="160"/>
      <c r="C76" s="167"/>
      <c r="D76" s="166"/>
      <c r="E76" s="5"/>
      <c r="F76" s="5"/>
      <c r="G76" s="5"/>
      <c r="H76" s="5"/>
      <c r="I76" s="66"/>
      <c r="J76" s="66"/>
      <c r="K76" s="66"/>
      <c r="L76" s="161"/>
      <c r="M76" s="66"/>
      <c r="N76" s="162"/>
      <c r="O76" s="5"/>
      <c r="P76" s="20"/>
      <c r="Q76" s="163"/>
      <c r="R76" s="16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160"/>
      <c r="BN76" s="5"/>
    </row>
    <row r="77" spans="1:66" ht="12.75">
      <c r="A77" s="5"/>
      <c r="B77" s="160"/>
      <c r="C77" s="167"/>
      <c r="D77" s="166"/>
      <c r="E77" s="5"/>
      <c r="F77" s="5"/>
      <c r="G77" s="5"/>
      <c r="H77" s="5"/>
      <c r="I77" s="66"/>
      <c r="J77" s="66"/>
      <c r="K77" s="66"/>
      <c r="L77" s="161"/>
      <c r="M77" s="66"/>
      <c r="N77" s="162"/>
      <c r="O77" s="5"/>
      <c r="P77" s="20"/>
      <c r="Q77" s="163"/>
      <c r="R77" s="163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160"/>
      <c r="BN77" s="5"/>
    </row>
    <row r="78" spans="1:66" ht="12.75">
      <c r="A78" s="5"/>
      <c r="B78" s="160"/>
      <c r="C78" s="167"/>
      <c r="D78" s="166"/>
      <c r="E78" s="5"/>
      <c r="F78" s="5"/>
      <c r="G78" s="5"/>
      <c r="H78" s="5"/>
      <c r="I78" s="66"/>
      <c r="J78" s="66"/>
      <c r="K78" s="66"/>
      <c r="L78" s="161"/>
      <c r="M78" s="66"/>
      <c r="N78" s="162"/>
      <c r="O78" s="5"/>
      <c r="P78" s="20"/>
      <c r="Q78" s="163"/>
      <c r="R78" s="16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160"/>
      <c r="BN78" s="5"/>
    </row>
    <row r="79" spans="1:66" ht="12.75">
      <c r="A79" s="5"/>
      <c r="B79" s="160"/>
      <c r="C79" s="167"/>
      <c r="D79" s="166"/>
      <c r="E79" s="5"/>
      <c r="F79" s="5"/>
      <c r="G79" s="5"/>
      <c r="H79" s="5"/>
      <c r="I79" s="66"/>
      <c r="J79" s="66"/>
      <c r="K79" s="66"/>
      <c r="L79" s="161"/>
      <c r="M79" s="66"/>
      <c r="N79" s="162"/>
      <c r="O79" s="5"/>
      <c r="P79" s="20"/>
      <c r="Q79" s="163"/>
      <c r="R79" s="163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160"/>
      <c r="BN79" s="5"/>
    </row>
    <row r="80" spans="1:66" ht="12.75">
      <c r="A80" s="5"/>
      <c r="B80" s="160"/>
      <c r="C80" s="167"/>
      <c r="D80" s="166"/>
      <c r="E80" s="5"/>
      <c r="F80" s="5"/>
      <c r="G80" s="5"/>
      <c r="H80" s="5"/>
      <c r="I80" s="66"/>
      <c r="J80" s="66"/>
      <c r="K80" s="66"/>
      <c r="L80" s="161"/>
      <c r="M80" s="66"/>
      <c r="N80" s="162"/>
      <c r="O80" s="5"/>
      <c r="P80" s="20"/>
      <c r="Q80" s="163"/>
      <c r="R80" s="163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160"/>
      <c r="BN80" s="5"/>
    </row>
    <row r="81" spans="1:66" ht="12.75">
      <c r="A81" s="5"/>
      <c r="B81" s="160"/>
      <c r="C81" s="167"/>
      <c r="D81" s="166"/>
      <c r="E81" s="5"/>
      <c r="F81" s="5"/>
      <c r="G81" s="5"/>
      <c r="H81" s="5"/>
      <c r="I81" s="66"/>
      <c r="J81" s="66"/>
      <c r="K81" s="66"/>
      <c r="L81" s="161"/>
      <c r="M81" s="66"/>
      <c r="N81" s="162"/>
      <c r="O81" s="5"/>
      <c r="P81" s="20"/>
      <c r="Q81" s="163"/>
      <c r="R81" s="163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160"/>
      <c r="BN81" s="5"/>
    </row>
    <row r="82" spans="1:66" ht="12.75">
      <c r="A82" s="5"/>
      <c r="B82" s="160"/>
      <c r="C82" s="167"/>
      <c r="D82" s="166"/>
      <c r="E82" s="5"/>
      <c r="F82" s="5"/>
      <c r="G82" s="5"/>
      <c r="H82" s="5"/>
      <c r="I82" s="66"/>
      <c r="J82" s="66"/>
      <c r="K82" s="66"/>
      <c r="L82" s="161"/>
      <c r="M82" s="66"/>
      <c r="N82" s="162"/>
      <c r="O82" s="5"/>
      <c r="P82" s="20"/>
      <c r="Q82" s="163"/>
      <c r="R82" s="163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160"/>
      <c r="BN82" s="5"/>
    </row>
    <row r="83" spans="1:66" ht="12.75">
      <c r="A83" s="5"/>
      <c r="B83" s="160"/>
      <c r="C83" s="167"/>
      <c r="D83" s="166"/>
      <c r="E83" s="5"/>
      <c r="F83" s="5"/>
      <c r="G83" s="5"/>
      <c r="H83" s="5"/>
      <c r="I83" s="66"/>
      <c r="J83" s="66"/>
      <c r="K83" s="66"/>
      <c r="L83" s="161"/>
      <c r="M83" s="66"/>
      <c r="N83" s="162"/>
      <c r="O83" s="5"/>
      <c r="P83" s="20"/>
      <c r="Q83" s="163"/>
      <c r="R83" s="163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160"/>
      <c r="BN83" s="5"/>
    </row>
    <row r="84" spans="1:66" ht="12.75">
      <c r="A84" s="5"/>
      <c r="B84" s="160"/>
      <c r="C84" s="167"/>
      <c r="D84" s="5"/>
      <c r="E84" s="5"/>
      <c r="F84" s="66"/>
      <c r="G84" s="5"/>
      <c r="H84" s="5"/>
      <c r="I84" s="66"/>
      <c r="J84" s="66"/>
      <c r="K84" s="66"/>
      <c r="L84" s="161"/>
      <c r="M84" s="66"/>
      <c r="N84" s="162"/>
      <c r="O84" s="5"/>
      <c r="P84" s="20"/>
      <c r="Q84" s="163"/>
      <c r="R84" s="163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160"/>
      <c r="BN84" s="5"/>
    </row>
    <row r="85" spans="1:66" ht="12.75">
      <c r="A85" s="5"/>
      <c r="B85" s="160"/>
      <c r="C85" s="5"/>
      <c r="D85" s="5"/>
      <c r="E85" s="5"/>
      <c r="F85" s="66"/>
      <c r="G85" s="5"/>
      <c r="H85" s="5"/>
      <c r="I85" s="66"/>
      <c r="J85" s="66"/>
      <c r="K85" s="66"/>
      <c r="L85" s="161"/>
      <c r="M85" s="66"/>
      <c r="N85" s="162"/>
      <c r="O85" s="5"/>
      <c r="P85" s="20"/>
      <c r="Q85" s="163"/>
      <c r="R85" s="163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160"/>
      <c r="BN85" s="5"/>
    </row>
    <row r="86" spans="1:66" ht="12.75">
      <c r="A86" s="5"/>
      <c r="B86" s="160"/>
      <c r="C86" s="5"/>
      <c r="D86" s="5"/>
      <c r="E86" s="5"/>
      <c r="F86" s="66"/>
      <c r="G86" s="5"/>
      <c r="H86" s="5"/>
      <c r="I86" s="66"/>
      <c r="J86" s="66"/>
      <c r="K86" s="66"/>
      <c r="L86" s="161"/>
      <c r="M86" s="66"/>
      <c r="N86" s="162"/>
      <c r="O86" s="5"/>
      <c r="P86" s="20"/>
      <c r="Q86" s="163"/>
      <c r="R86" s="163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160"/>
      <c r="BN86" s="5"/>
    </row>
    <row r="87" spans="1:66" ht="12.75">
      <c r="A87" s="5"/>
      <c r="B87" s="160"/>
      <c r="C87" s="5"/>
      <c r="D87" s="5"/>
      <c r="E87" s="5"/>
      <c r="F87" s="66"/>
      <c r="G87" s="5"/>
      <c r="H87" s="5"/>
      <c r="I87" s="66"/>
      <c r="J87" s="66"/>
      <c r="K87" s="66"/>
      <c r="L87" s="161"/>
      <c r="M87" s="66"/>
      <c r="N87" s="162"/>
      <c r="O87" s="5"/>
      <c r="P87" s="20"/>
      <c r="Q87" s="163"/>
      <c r="R87" s="163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160"/>
      <c r="BN87" s="5"/>
    </row>
    <row r="88" spans="1:66" ht="12.75">
      <c r="A88" s="5"/>
      <c r="B88" s="160"/>
      <c r="C88" s="5"/>
      <c r="D88" s="5"/>
      <c r="E88" s="5"/>
      <c r="F88" s="66"/>
      <c r="G88" s="5"/>
      <c r="H88" s="5"/>
      <c r="I88" s="66"/>
      <c r="J88" s="66"/>
      <c r="K88" s="66"/>
      <c r="L88" s="161"/>
      <c r="M88" s="66"/>
      <c r="N88" s="162"/>
      <c r="O88" s="5"/>
      <c r="P88" s="20"/>
      <c r="Q88" s="163"/>
      <c r="R88" s="163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160"/>
      <c r="BN88" s="5"/>
    </row>
    <row r="89" spans="1:66" ht="12.75">
      <c r="A89" s="5"/>
      <c r="B89" s="160"/>
      <c r="C89" s="5"/>
      <c r="D89" s="5"/>
      <c r="E89" s="5"/>
      <c r="F89" s="66"/>
      <c r="G89" s="5"/>
      <c r="H89" s="5"/>
      <c r="I89" s="66"/>
      <c r="J89" s="66"/>
      <c r="K89" s="66"/>
      <c r="L89" s="161"/>
      <c r="M89" s="66"/>
      <c r="N89" s="162"/>
      <c r="O89" s="5"/>
      <c r="P89" s="20"/>
      <c r="Q89" s="163"/>
      <c r="R89" s="163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160"/>
      <c r="BN89" s="5"/>
    </row>
    <row r="90" spans="1:66" ht="12.75">
      <c r="A90" s="5"/>
      <c r="B90" s="160"/>
      <c r="C90" s="5"/>
      <c r="D90" s="5"/>
      <c r="E90" s="5"/>
      <c r="F90" s="66"/>
      <c r="G90" s="5"/>
      <c r="H90" s="5"/>
      <c r="I90" s="66"/>
      <c r="J90" s="66"/>
      <c r="K90" s="66"/>
      <c r="L90" s="161"/>
      <c r="M90" s="66"/>
      <c r="N90" s="162"/>
      <c r="O90" s="5"/>
      <c r="P90" s="20"/>
      <c r="Q90" s="163"/>
      <c r="R90" s="163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160"/>
      <c r="BN90" s="5"/>
    </row>
    <row r="91" spans="1:66" ht="12.75">
      <c r="A91" s="5"/>
      <c r="B91" s="160"/>
      <c r="C91" s="5"/>
      <c r="D91" s="5"/>
      <c r="E91" s="5"/>
      <c r="F91" s="66"/>
      <c r="G91" s="5"/>
      <c r="H91" s="5"/>
      <c r="I91" s="66"/>
      <c r="J91" s="66"/>
      <c r="K91" s="66"/>
      <c r="L91" s="161"/>
      <c r="M91" s="66"/>
      <c r="N91" s="162"/>
      <c r="O91" s="5"/>
      <c r="P91" s="20"/>
      <c r="Q91" s="163"/>
      <c r="R91" s="163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160"/>
      <c r="BN91" s="5"/>
    </row>
    <row r="92" spans="1:66" ht="12.75">
      <c r="A92" s="5"/>
      <c r="B92" s="160"/>
      <c r="C92" s="5"/>
      <c r="D92" s="5"/>
      <c r="E92" s="5"/>
      <c r="F92" s="5"/>
      <c r="G92" s="5"/>
      <c r="H92" s="5"/>
      <c r="I92" s="66"/>
      <c r="J92" s="66"/>
      <c r="K92" s="66"/>
      <c r="L92" s="161"/>
      <c r="M92" s="66"/>
      <c r="N92" s="162"/>
      <c r="O92" s="5"/>
      <c r="P92" s="20"/>
      <c r="Q92" s="163"/>
      <c r="R92" s="163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160"/>
      <c r="BN92" s="5"/>
    </row>
    <row r="93" spans="1:66" ht="12.75">
      <c r="A93" s="5"/>
      <c r="B93" s="160"/>
      <c r="C93" s="5"/>
      <c r="D93" s="5"/>
      <c r="E93" s="5"/>
      <c r="F93" s="5"/>
      <c r="G93" s="5"/>
      <c r="H93" s="5"/>
      <c r="I93" s="66"/>
      <c r="J93" s="66"/>
      <c r="K93" s="66"/>
      <c r="L93" s="161"/>
      <c r="M93" s="66"/>
      <c r="N93" s="162"/>
      <c r="O93" s="5"/>
      <c r="P93" s="20"/>
      <c r="Q93" s="163"/>
      <c r="R93" s="163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160"/>
      <c r="BN93" s="5"/>
    </row>
    <row r="94" spans="1:66" ht="12.75">
      <c r="A94" s="5"/>
      <c r="B94" s="160"/>
      <c r="C94" s="5"/>
      <c r="D94" s="5"/>
      <c r="E94" s="5"/>
      <c r="F94" s="5"/>
      <c r="G94" s="5"/>
      <c r="H94" s="5"/>
      <c r="I94" s="66"/>
      <c r="J94" s="66"/>
      <c r="K94" s="66"/>
      <c r="L94" s="161"/>
      <c r="M94" s="66"/>
      <c r="N94" s="162"/>
      <c r="O94" s="5"/>
      <c r="P94" s="20"/>
      <c r="Q94" s="163"/>
      <c r="R94" s="163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160"/>
      <c r="BN94" s="5"/>
    </row>
    <row r="95" spans="1:66" ht="12.75">
      <c r="A95" s="5"/>
      <c r="B95" s="160"/>
      <c r="C95" s="5"/>
      <c r="D95" s="5"/>
      <c r="E95" s="5"/>
      <c r="F95" s="5"/>
      <c r="G95" s="5"/>
      <c r="H95" s="5"/>
      <c r="I95" s="66"/>
      <c r="J95" s="66"/>
      <c r="K95" s="66"/>
      <c r="L95" s="161"/>
      <c r="M95" s="66"/>
      <c r="N95" s="162"/>
      <c r="O95" s="5"/>
      <c r="P95" s="20"/>
      <c r="Q95" s="163"/>
      <c r="R95" s="163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160"/>
      <c r="BN95" s="5"/>
    </row>
    <row r="96" spans="1:66" ht="12.75">
      <c r="A96" s="5"/>
      <c r="B96" s="160"/>
      <c r="C96" s="5"/>
      <c r="D96" s="5"/>
      <c r="E96" s="5"/>
      <c r="F96" s="5"/>
      <c r="G96" s="5"/>
      <c r="H96" s="5"/>
      <c r="I96" s="66"/>
      <c r="J96" s="66"/>
      <c r="K96" s="66"/>
      <c r="L96" s="161"/>
      <c r="M96" s="66"/>
      <c r="N96" s="162"/>
      <c r="O96" s="5"/>
      <c r="P96" s="20"/>
      <c r="Q96" s="163"/>
      <c r="R96" s="163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160"/>
      <c r="BN96" s="5"/>
    </row>
    <row r="97" spans="1:66" ht="12.75">
      <c r="A97" s="5"/>
      <c r="B97" s="160"/>
      <c r="C97" s="5"/>
      <c r="D97" s="5"/>
      <c r="E97" s="5"/>
      <c r="F97" s="5"/>
      <c r="G97" s="5"/>
      <c r="H97" s="5"/>
      <c r="I97" s="66"/>
      <c r="J97" s="66"/>
      <c r="K97" s="66"/>
      <c r="L97" s="161"/>
      <c r="M97" s="66"/>
      <c r="N97" s="162"/>
      <c r="O97" s="5"/>
      <c r="P97" s="20"/>
      <c r="Q97" s="163"/>
      <c r="R97" s="163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160"/>
      <c r="BN97" s="5"/>
    </row>
    <row r="98" spans="1:66" ht="12.75">
      <c r="A98" s="5"/>
      <c r="B98" s="160"/>
      <c r="C98" s="5"/>
      <c r="D98" s="5"/>
      <c r="E98" s="5"/>
      <c r="F98" s="5"/>
      <c r="G98" s="5"/>
      <c r="H98" s="5"/>
      <c r="I98" s="66"/>
      <c r="J98" s="66"/>
      <c r="K98" s="66"/>
      <c r="L98" s="161"/>
      <c r="M98" s="66"/>
      <c r="N98" s="162"/>
      <c r="O98" s="5"/>
      <c r="P98" s="20"/>
      <c r="Q98" s="163"/>
      <c r="R98" s="163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160"/>
      <c r="BN98" s="5"/>
    </row>
    <row r="99" spans="1:66" ht="12.75">
      <c r="A99" s="5"/>
      <c r="B99" s="160"/>
      <c r="C99" s="5"/>
      <c r="D99" s="5"/>
      <c r="E99" s="5"/>
      <c r="F99" s="5"/>
      <c r="G99" s="5"/>
      <c r="H99" s="5"/>
      <c r="I99" s="66"/>
      <c r="J99" s="66"/>
      <c r="K99" s="66"/>
      <c r="L99" s="161"/>
      <c r="M99" s="66"/>
      <c r="N99" s="162"/>
      <c r="O99" s="5"/>
      <c r="P99" s="20"/>
      <c r="Q99" s="163"/>
      <c r="R99" s="163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160"/>
      <c r="BN99" s="5"/>
    </row>
    <row r="100" spans="1:66" ht="12.75">
      <c r="A100" s="5"/>
      <c r="B100" s="160"/>
      <c r="C100" s="5"/>
      <c r="D100" s="5"/>
      <c r="E100" s="5"/>
      <c r="F100" s="5"/>
      <c r="G100" s="5"/>
      <c r="H100" s="5"/>
      <c r="I100" s="66"/>
      <c r="J100" s="66"/>
      <c r="K100" s="66"/>
      <c r="L100" s="161"/>
      <c r="M100" s="66"/>
      <c r="N100" s="162"/>
      <c r="O100" s="5"/>
      <c r="P100" s="20"/>
      <c r="Q100" s="163"/>
      <c r="R100" s="163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160"/>
      <c r="BN100" s="5"/>
    </row>
    <row r="101" spans="1:66" ht="12.75">
      <c r="A101" s="5"/>
      <c r="B101" s="160"/>
      <c r="C101" s="5"/>
      <c r="D101" s="5"/>
      <c r="E101" s="5"/>
      <c r="F101" s="5"/>
      <c r="G101" s="5"/>
      <c r="H101" s="5"/>
      <c r="I101" s="66"/>
      <c r="J101" s="66"/>
      <c r="K101" s="66"/>
      <c r="L101" s="161"/>
      <c r="M101" s="66"/>
      <c r="N101" s="162"/>
      <c r="O101" s="5"/>
      <c r="P101" s="20"/>
      <c r="Q101" s="163"/>
      <c r="R101" s="163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160"/>
      <c r="BN101" s="5"/>
    </row>
    <row r="102" spans="1:66" ht="12.75">
      <c r="A102" s="5"/>
      <c r="B102" s="160"/>
      <c r="C102" s="5"/>
      <c r="D102" s="5"/>
      <c r="E102" s="5"/>
      <c r="F102" s="5"/>
      <c r="G102" s="5"/>
      <c r="H102" s="5"/>
      <c r="I102" s="66"/>
      <c r="J102" s="66"/>
      <c r="K102" s="66"/>
      <c r="L102" s="161"/>
      <c r="M102" s="66"/>
      <c r="N102" s="162"/>
      <c r="O102" s="5"/>
      <c r="P102" s="20"/>
      <c r="Q102" s="163"/>
      <c r="R102" s="163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160"/>
      <c r="BN102" s="5"/>
    </row>
    <row r="103" spans="1:66" ht="12.75">
      <c r="A103" s="5"/>
      <c r="B103" s="160"/>
      <c r="C103" s="5"/>
      <c r="D103" s="5"/>
      <c r="E103" s="5"/>
      <c r="F103" s="5"/>
      <c r="G103" s="5"/>
      <c r="H103" s="5"/>
      <c r="I103" s="66"/>
      <c r="J103" s="66"/>
      <c r="K103" s="66"/>
      <c r="L103" s="161"/>
      <c r="M103" s="66"/>
      <c r="N103" s="162"/>
      <c r="O103" s="5"/>
      <c r="P103" s="20"/>
      <c r="Q103" s="163"/>
      <c r="R103" s="163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160"/>
      <c r="BN103" s="5"/>
    </row>
    <row r="104" spans="1:66" ht="12.75">
      <c r="A104" s="5"/>
      <c r="B104" s="160"/>
      <c r="C104" s="5"/>
      <c r="D104" s="5"/>
      <c r="E104" s="5"/>
      <c r="F104" s="5"/>
      <c r="G104" s="5"/>
      <c r="H104" s="5"/>
      <c r="I104" s="66"/>
      <c r="J104" s="66"/>
      <c r="K104" s="66"/>
      <c r="L104" s="161"/>
      <c r="M104" s="66"/>
      <c r="N104" s="162"/>
      <c r="O104" s="5"/>
      <c r="P104" s="20"/>
      <c r="Q104" s="163"/>
      <c r="R104" s="163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160"/>
      <c r="BN104" s="5"/>
    </row>
    <row r="105" spans="1:66" ht="12.75">
      <c r="A105" s="5"/>
      <c r="B105" s="160"/>
      <c r="C105" s="5"/>
      <c r="D105" s="5"/>
      <c r="E105" s="5"/>
      <c r="F105" s="5"/>
      <c r="G105" s="5"/>
      <c r="H105" s="5"/>
      <c r="I105" s="66"/>
      <c r="J105" s="66"/>
      <c r="K105" s="66"/>
      <c r="L105" s="161"/>
      <c r="M105" s="66"/>
      <c r="N105" s="162"/>
      <c r="O105" s="5"/>
      <c r="P105" s="20"/>
      <c r="Q105" s="163"/>
      <c r="R105" s="163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160"/>
      <c r="BN105" s="5"/>
    </row>
    <row r="106" spans="1:66" ht="12.75">
      <c r="A106" s="5"/>
      <c r="B106" s="160"/>
      <c r="C106" s="5"/>
      <c r="D106" s="5"/>
      <c r="E106" s="5"/>
      <c r="F106" s="5"/>
      <c r="G106" s="5"/>
      <c r="H106" s="5"/>
      <c r="I106" s="66"/>
      <c r="J106" s="66"/>
      <c r="K106" s="66"/>
      <c r="L106" s="161"/>
      <c r="M106" s="66"/>
      <c r="N106" s="162"/>
      <c r="O106" s="5"/>
      <c r="P106" s="20"/>
      <c r="Q106" s="163"/>
      <c r="R106" s="163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160"/>
      <c r="BN106" s="5"/>
    </row>
    <row r="107" spans="1:66" ht="12.75">
      <c r="A107" s="5"/>
      <c r="B107" s="160"/>
      <c r="C107" s="5"/>
      <c r="D107" s="5"/>
      <c r="E107" s="5"/>
      <c r="F107" s="5"/>
      <c r="G107" s="5"/>
      <c r="H107" s="5"/>
      <c r="I107" s="66"/>
      <c r="J107" s="66"/>
      <c r="K107" s="66"/>
      <c r="L107" s="161"/>
      <c r="M107" s="66"/>
      <c r="N107" s="162"/>
      <c r="O107" s="5"/>
      <c r="P107" s="20"/>
      <c r="Q107" s="163"/>
      <c r="R107" s="163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160"/>
      <c r="BN107" s="5"/>
    </row>
    <row r="108" spans="1:66" ht="12.75">
      <c r="A108" s="5"/>
      <c r="B108" s="160"/>
      <c r="C108" s="5"/>
      <c r="D108" s="5"/>
      <c r="E108" s="5"/>
      <c r="F108" s="5"/>
      <c r="G108" s="5"/>
      <c r="H108" s="5"/>
      <c r="I108" s="66"/>
      <c r="J108" s="66"/>
      <c r="K108" s="66"/>
      <c r="L108" s="161"/>
      <c r="M108" s="66"/>
      <c r="N108" s="162"/>
      <c r="O108" s="5"/>
      <c r="P108" s="20"/>
      <c r="Q108" s="163"/>
      <c r="R108" s="163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160"/>
      <c r="BN108" s="5"/>
    </row>
    <row r="109" spans="1:66" ht="12.75">
      <c r="A109" s="5"/>
      <c r="B109" s="160"/>
      <c r="C109" s="5"/>
      <c r="D109" s="5"/>
      <c r="E109" s="5"/>
      <c r="F109" s="5"/>
      <c r="G109" s="5"/>
      <c r="H109" s="5"/>
      <c r="I109" s="66"/>
      <c r="J109" s="66"/>
      <c r="K109" s="66"/>
      <c r="L109" s="161"/>
      <c r="M109" s="66"/>
      <c r="N109" s="162"/>
      <c r="O109" s="5"/>
      <c r="P109" s="20"/>
      <c r="Q109" s="163"/>
      <c r="R109" s="163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160"/>
      <c r="BN109" s="5"/>
    </row>
    <row r="110" spans="1:66" ht="12.75">
      <c r="A110" s="5"/>
      <c r="B110" s="160"/>
      <c r="C110" s="5"/>
      <c r="D110" s="5"/>
      <c r="E110" s="5"/>
      <c r="F110" s="5"/>
      <c r="G110" s="5"/>
      <c r="H110" s="5"/>
      <c r="I110" s="66"/>
      <c r="J110" s="66"/>
      <c r="K110" s="66"/>
      <c r="L110" s="161"/>
      <c r="M110" s="66"/>
      <c r="N110" s="162"/>
      <c r="O110" s="5"/>
      <c r="P110" s="20"/>
      <c r="Q110" s="163"/>
      <c r="R110" s="163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160"/>
      <c r="BN110" s="5"/>
    </row>
    <row r="111" spans="1:66" ht="12.75">
      <c r="A111" s="5"/>
      <c r="B111" s="160"/>
      <c r="C111" s="5"/>
      <c r="D111" s="5"/>
      <c r="E111" s="5"/>
      <c r="F111" s="5"/>
      <c r="G111" s="5"/>
      <c r="H111" s="5"/>
      <c r="I111" s="66"/>
      <c r="J111" s="66"/>
      <c r="K111" s="66"/>
      <c r="L111" s="161"/>
      <c r="M111" s="66"/>
      <c r="N111" s="162"/>
      <c r="O111" s="5"/>
      <c r="P111" s="20"/>
      <c r="Q111" s="163"/>
      <c r="R111" s="163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160"/>
      <c r="BN111" s="5"/>
    </row>
    <row r="112" spans="1:66" ht="12.75">
      <c r="A112" s="5"/>
      <c r="B112" s="160"/>
      <c r="C112" s="5"/>
      <c r="D112" s="5"/>
      <c r="E112" s="5"/>
      <c r="F112" s="5"/>
      <c r="G112" s="5"/>
      <c r="H112" s="5"/>
      <c r="I112" s="66"/>
      <c r="J112" s="66"/>
      <c r="K112" s="66"/>
      <c r="L112" s="161"/>
      <c r="M112" s="66"/>
      <c r="N112" s="162"/>
      <c r="O112" s="5"/>
      <c r="P112" s="20"/>
      <c r="Q112" s="163"/>
      <c r="R112" s="163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160"/>
      <c r="BN112" s="5"/>
    </row>
    <row r="113" spans="1:66" ht="12.75">
      <c r="A113" s="5"/>
      <c r="B113" s="160"/>
      <c r="C113" s="5"/>
      <c r="D113" s="5"/>
      <c r="E113" s="5"/>
      <c r="F113" s="5"/>
      <c r="G113" s="5"/>
      <c r="H113" s="5"/>
      <c r="I113" s="66"/>
      <c r="J113" s="66"/>
      <c r="K113" s="66"/>
      <c r="L113" s="161"/>
      <c r="M113" s="66"/>
      <c r="N113" s="162"/>
      <c r="O113" s="5"/>
      <c r="P113" s="20"/>
      <c r="Q113" s="163"/>
      <c r="R113" s="163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160"/>
      <c r="BN113" s="5"/>
    </row>
    <row r="114" spans="1:66" ht="12.75">
      <c r="A114" s="5"/>
      <c r="B114" s="160"/>
      <c r="C114" s="5"/>
      <c r="D114" s="5"/>
      <c r="E114" s="5"/>
      <c r="F114" s="5"/>
      <c r="G114" s="5"/>
      <c r="H114" s="5"/>
      <c r="I114" s="66"/>
      <c r="J114" s="66"/>
      <c r="K114" s="66"/>
      <c r="L114" s="161"/>
      <c r="M114" s="66"/>
      <c r="N114" s="162"/>
      <c r="O114" s="5"/>
      <c r="P114" s="20"/>
      <c r="Q114" s="163"/>
      <c r="R114" s="163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160"/>
      <c r="BN114" s="5"/>
    </row>
    <row r="115" spans="1:66" ht="12.75">
      <c r="A115" s="5"/>
      <c r="B115" s="160"/>
      <c r="C115" s="5"/>
      <c r="D115" s="5"/>
      <c r="E115" s="5"/>
      <c r="F115" s="5"/>
      <c r="G115" s="5"/>
      <c r="H115" s="5"/>
      <c r="I115" s="66"/>
      <c r="J115" s="66"/>
      <c r="K115" s="66"/>
      <c r="L115" s="161"/>
      <c r="M115" s="66"/>
      <c r="N115" s="162"/>
      <c r="O115" s="5"/>
      <c r="P115" s="20"/>
      <c r="Q115" s="163"/>
      <c r="R115" s="163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160"/>
      <c r="BN115" s="5"/>
    </row>
    <row r="116" spans="1:66" ht="12.75">
      <c r="A116" s="5"/>
      <c r="B116" s="160"/>
      <c r="C116" s="5"/>
      <c r="D116" s="5"/>
      <c r="E116" s="5"/>
      <c r="F116" s="5"/>
      <c r="G116" s="5"/>
      <c r="H116" s="5"/>
      <c r="I116" s="66"/>
      <c r="J116" s="66"/>
      <c r="K116" s="66"/>
      <c r="L116" s="161"/>
      <c r="M116" s="66"/>
      <c r="N116" s="162"/>
      <c r="O116" s="5"/>
      <c r="P116" s="20"/>
      <c r="Q116" s="163"/>
      <c r="R116" s="163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160"/>
      <c r="BN116" s="5"/>
    </row>
    <row r="117" spans="1:66" ht="12.75">
      <c r="A117" s="5"/>
      <c r="B117" s="160"/>
      <c r="C117" s="5"/>
      <c r="D117" s="5"/>
      <c r="E117" s="5"/>
      <c r="F117" s="5"/>
      <c r="G117" s="5"/>
      <c r="H117" s="5"/>
      <c r="I117" s="66"/>
      <c r="J117" s="66"/>
      <c r="K117" s="66"/>
      <c r="L117" s="161"/>
      <c r="M117" s="66"/>
      <c r="N117" s="162"/>
      <c r="O117" s="5"/>
      <c r="P117" s="20"/>
      <c r="Q117" s="163"/>
      <c r="R117" s="163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160"/>
      <c r="BN117" s="5"/>
    </row>
    <row r="118" spans="1:66" ht="12.75">
      <c r="A118" s="5"/>
      <c r="B118" s="160"/>
      <c r="C118" s="5"/>
      <c r="D118" s="5"/>
      <c r="E118" s="5"/>
      <c r="F118" s="5"/>
      <c r="G118" s="5"/>
      <c r="H118" s="5"/>
      <c r="I118" s="66"/>
      <c r="J118" s="66"/>
      <c r="K118" s="66"/>
      <c r="L118" s="161"/>
      <c r="M118" s="66"/>
      <c r="N118" s="162"/>
      <c r="O118" s="5"/>
      <c r="P118" s="20"/>
      <c r="Q118" s="163"/>
      <c r="R118" s="163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160"/>
      <c r="BN118" s="5"/>
    </row>
    <row r="119" spans="1:66" ht="12.75">
      <c r="A119" s="5"/>
      <c r="B119" s="160"/>
      <c r="C119" s="5"/>
      <c r="D119" s="5"/>
      <c r="E119" s="5"/>
      <c r="F119" s="5"/>
      <c r="G119" s="5"/>
      <c r="H119" s="5"/>
      <c r="I119" s="66"/>
      <c r="J119" s="66"/>
      <c r="K119" s="66"/>
      <c r="L119" s="161"/>
      <c r="M119" s="66"/>
      <c r="N119" s="162"/>
      <c r="O119" s="5"/>
      <c r="P119" s="20"/>
      <c r="Q119" s="163"/>
      <c r="R119" s="163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160"/>
      <c r="BN119" s="5"/>
    </row>
    <row r="120" spans="1:66" ht="12.75">
      <c r="A120" s="5"/>
      <c r="B120" s="160"/>
      <c r="C120" s="5"/>
      <c r="D120" s="5"/>
      <c r="E120" s="5"/>
      <c r="F120" s="5"/>
      <c r="G120" s="5"/>
      <c r="H120" s="5"/>
      <c r="I120" s="66"/>
      <c r="J120" s="66"/>
      <c r="K120" s="66"/>
      <c r="L120" s="161"/>
      <c r="M120" s="66"/>
      <c r="N120" s="162"/>
      <c r="O120" s="5"/>
      <c r="P120" s="20"/>
      <c r="Q120" s="163"/>
      <c r="R120" s="163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160"/>
      <c r="BN120" s="5"/>
    </row>
    <row r="121" spans="1:66" ht="12.75">
      <c r="A121" s="5"/>
      <c r="B121" s="160"/>
      <c r="C121" s="5"/>
      <c r="D121" s="5"/>
      <c r="E121" s="5"/>
      <c r="F121" s="5"/>
      <c r="G121" s="5"/>
      <c r="H121" s="5"/>
      <c r="I121" s="66"/>
      <c r="J121" s="66"/>
      <c r="K121" s="66"/>
      <c r="L121" s="161"/>
      <c r="M121" s="66"/>
      <c r="N121" s="162"/>
      <c r="O121" s="5"/>
      <c r="P121" s="20"/>
      <c r="Q121" s="163"/>
      <c r="R121" s="163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160"/>
      <c r="BN121" s="5"/>
    </row>
    <row r="122" spans="1:66" ht="12.75">
      <c r="A122" s="5"/>
      <c r="B122" s="160"/>
      <c r="C122" s="5"/>
      <c r="D122" s="5"/>
      <c r="E122" s="5"/>
      <c r="F122" s="5"/>
      <c r="G122" s="5"/>
      <c r="H122" s="5"/>
      <c r="I122" s="66"/>
      <c r="J122" s="66"/>
      <c r="K122" s="66"/>
      <c r="L122" s="161"/>
      <c r="M122" s="66"/>
      <c r="N122" s="162"/>
      <c r="O122" s="5"/>
      <c r="P122" s="20"/>
      <c r="Q122" s="163"/>
      <c r="R122" s="163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160"/>
      <c r="BN122" s="5"/>
    </row>
    <row r="123" spans="1:66" ht="12.75">
      <c r="A123" s="5"/>
      <c r="B123" s="160"/>
      <c r="C123" s="5"/>
      <c r="D123" s="5"/>
      <c r="E123" s="5"/>
      <c r="F123" s="5"/>
      <c r="G123" s="5"/>
      <c r="H123" s="5"/>
      <c r="I123" s="66"/>
      <c r="J123" s="66"/>
      <c r="K123" s="66"/>
      <c r="L123" s="161"/>
      <c r="M123" s="66"/>
      <c r="N123" s="162"/>
      <c r="O123" s="5"/>
      <c r="P123" s="20"/>
      <c r="Q123" s="163"/>
      <c r="R123" s="163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160"/>
      <c r="BN123" s="5"/>
    </row>
    <row r="124" spans="1:66" ht="12.75">
      <c r="A124" s="5"/>
      <c r="B124" s="160"/>
      <c r="C124" s="5"/>
      <c r="D124" s="5"/>
      <c r="E124" s="5"/>
      <c r="F124" s="5"/>
      <c r="G124" s="5"/>
      <c r="H124" s="5"/>
      <c r="I124" s="66"/>
      <c r="J124" s="66"/>
      <c r="K124" s="66"/>
      <c r="L124" s="161"/>
      <c r="M124" s="66"/>
      <c r="N124" s="162"/>
      <c r="O124" s="5"/>
      <c r="P124" s="20"/>
      <c r="Q124" s="163"/>
      <c r="R124" s="163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160"/>
      <c r="BN124" s="5"/>
    </row>
    <row r="125" spans="1:66" ht="12.75">
      <c r="A125" s="5"/>
      <c r="B125" s="160"/>
      <c r="C125" s="5"/>
      <c r="D125" s="5"/>
      <c r="E125" s="5"/>
      <c r="F125" s="5"/>
      <c r="G125" s="5"/>
      <c r="H125" s="5"/>
      <c r="I125" s="66"/>
      <c r="J125" s="66"/>
      <c r="K125" s="66"/>
      <c r="L125" s="161"/>
      <c r="M125" s="66"/>
      <c r="N125" s="162"/>
      <c r="O125" s="5"/>
      <c r="P125" s="20"/>
      <c r="Q125" s="163"/>
      <c r="R125" s="163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160"/>
      <c r="BN125" s="5"/>
    </row>
    <row r="126" spans="1:66" ht="12.75">
      <c r="A126" s="5"/>
      <c r="B126" s="160"/>
      <c r="C126" s="5"/>
      <c r="D126" s="5"/>
      <c r="E126" s="5"/>
      <c r="F126" s="5"/>
      <c r="G126" s="5"/>
      <c r="H126" s="5"/>
      <c r="I126" s="66"/>
      <c r="J126" s="66"/>
      <c r="K126" s="66"/>
      <c r="L126" s="161"/>
      <c r="M126" s="66"/>
      <c r="N126" s="162"/>
      <c r="O126" s="5"/>
      <c r="P126" s="20"/>
      <c r="Q126" s="163"/>
      <c r="R126" s="163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160"/>
      <c r="BN126" s="5"/>
    </row>
    <row r="127" spans="1:66" ht="12.75">
      <c r="A127" s="5"/>
      <c r="B127" s="160"/>
      <c r="C127" s="5"/>
      <c r="D127" s="5"/>
      <c r="E127" s="5"/>
      <c r="F127" s="5"/>
      <c r="G127" s="5"/>
      <c r="H127" s="5"/>
      <c r="I127" s="66"/>
      <c r="J127" s="66"/>
      <c r="K127" s="66"/>
      <c r="L127" s="161"/>
      <c r="M127" s="66"/>
      <c r="N127" s="162"/>
      <c r="O127" s="5"/>
      <c r="P127" s="20"/>
      <c r="Q127" s="163"/>
      <c r="R127" s="163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160"/>
      <c r="BN127" s="5"/>
    </row>
    <row r="128" spans="1:66" ht="12.75">
      <c r="A128" s="5"/>
      <c r="B128" s="160"/>
      <c r="C128" s="5"/>
      <c r="D128" s="5"/>
      <c r="E128" s="5"/>
      <c r="F128" s="5"/>
      <c r="G128" s="5"/>
      <c r="H128" s="5"/>
      <c r="I128" s="66"/>
      <c r="J128" s="66"/>
      <c r="K128" s="66"/>
      <c r="L128" s="161"/>
      <c r="M128" s="66"/>
      <c r="N128" s="162"/>
      <c r="O128" s="5"/>
      <c r="P128" s="20"/>
      <c r="Q128" s="163"/>
      <c r="R128" s="163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160"/>
      <c r="BN128" s="5"/>
    </row>
    <row r="129" spans="1:66" ht="12.75">
      <c r="A129" s="5"/>
      <c r="B129" s="160"/>
      <c r="C129" s="5"/>
      <c r="D129" s="5"/>
      <c r="E129" s="5"/>
      <c r="F129" s="5"/>
      <c r="G129" s="5"/>
      <c r="H129" s="5"/>
      <c r="I129" s="66"/>
      <c r="J129" s="66"/>
      <c r="K129" s="66"/>
      <c r="L129" s="161"/>
      <c r="M129" s="66"/>
      <c r="N129" s="162"/>
      <c r="O129" s="5"/>
      <c r="P129" s="20"/>
      <c r="Q129" s="163"/>
      <c r="R129" s="163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160"/>
      <c r="BN129" s="5"/>
    </row>
    <row r="130" spans="1:66" ht="12.75">
      <c r="A130" s="5"/>
      <c r="B130" s="160"/>
      <c r="C130" s="5"/>
      <c r="D130" s="5"/>
      <c r="E130" s="5"/>
      <c r="F130" s="5"/>
      <c r="G130" s="5"/>
      <c r="H130" s="5"/>
      <c r="I130" s="66"/>
      <c r="J130" s="66"/>
      <c r="K130" s="66"/>
      <c r="L130" s="161"/>
      <c r="M130" s="66"/>
      <c r="N130" s="162"/>
      <c r="O130" s="5"/>
      <c r="P130" s="20"/>
      <c r="Q130" s="163"/>
      <c r="R130" s="163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160"/>
      <c r="BN130" s="5"/>
    </row>
    <row r="131" spans="1:66" ht="12.75">
      <c r="A131" s="5"/>
      <c r="B131" s="160"/>
      <c r="C131" s="5"/>
      <c r="D131" s="5"/>
      <c r="E131" s="5"/>
      <c r="F131" s="5"/>
      <c r="G131" s="5"/>
      <c r="H131" s="5"/>
      <c r="I131" s="66"/>
      <c r="J131" s="66"/>
      <c r="K131" s="66"/>
      <c r="L131" s="161"/>
      <c r="M131" s="66"/>
      <c r="N131" s="162"/>
      <c r="O131" s="5"/>
      <c r="P131" s="20"/>
      <c r="Q131" s="163"/>
      <c r="R131" s="163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160"/>
      <c r="BN131" s="5"/>
    </row>
    <row r="132" spans="1:66" ht="12.75">
      <c r="A132" s="5"/>
      <c r="B132" s="160"/>
      <c r="C132" s="5"/>
      <c r="D132" s="5"/>
      <c r="E132" s="5"/>
      <c r="F132" s="5"/>
      <c r="G132" s="5"/>
      <c r="H132" s="5"/>
      <c r="I132" s="66"/>
      <c r="J132" s="66"/>
      <c r="K132" s="66"/>
      <c r="L132" s="161"/>
      <c r="M132" s="66"/>
      <c r="N132" s="162"/>
      <c r="O132" s="5"/>
      <c r="P132" s="20"/>
      <c r="Q132" s="163"/>
      <c r="R132" s="163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160"/>
      <c r="BN132" s="5"/>
    </row>
    <row r="133" spans="1:66" ht="12.75">
      <c r="A133" s="5"/>
      <c r="B133" s="160"/>
      <c r="C133" s="5"/>
      <c r="D133" s="5"/>
      <c r="E133" s="5"/>
      <c r="F133" s="5"/>
      <c r="G133" s="5"/>
      <c r="H133" s="5"/>
      <c r="I133" s="66"/>
      <c r="J133" s="66"/>
      <c r="K133" s="66"/>
      <c r="L133" s="161"/>
      <c r="M133" s="66"/>
      <c r="N133" s="162"/>
      <c r="O133" s="5"/>
      <c r="P133" s="20"/>
      <c r="Q133" s="163"/>
      <c r="R133" s="163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160"/>
      <c r="BN133" s="5"/>
    </row>
    <row r="134" spans="1:66" ht="12.75">
      <c r="A134" s="5"/>
      <c r="B134" s="160"/>
      <c r="C134" s="5"/>
      <c r="D134" s="5"/>
      <c r="E134" s="5"/>
      <c r="F134" s="5"/>
      <c r="G134" s="5"/>
      <c r="H134" s="5"/>
      <c r="I134" s="66"/>
      <c r="J134" s="66"/>
      <c r="K134" s="66"/>
      <c r="L134" s="161"/>
      <c r="M134" s="66"/>
      <c r="N134" s="162"/>
      <c r="O134" s="5"/>
      <c r="P134" s="20"/>
      <c r="Q134" s="163"/>
      <c r="R134" s="163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160"/>
      <c r="BN134" s="5"/>
    </row>
    <row r="135" spans="1:66" ht="12.75">
      <c r="A135" s="5"/>
      <c r="B135" s="160"/>
      <c r="C135" s="5"/>
      <c r="D135" s="5"/>
      <c r="E135" s="5"/>
      <c r="F135" s="5"/>
      <c r="G135" s="5"/>
      <c r="H135" s="5"/>
      <c r="I135" s="66"/>
      <c r="J135" s="66"/>
      <c r="K135" s="66"/>
      <c r="L135" s="161"/>
      <c r="M135" s="66"/>
      <c r="N135" s="162"/>
      <c r="O135" s="5"/>
      <c r="P135" s="20"/>
      <c r="Q135" s="163"/>
      <c r="R135" s="163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160"/>
      <c r="BN135" s="5"/>
    </row>
    <row r="136" spans="1:66" ht="12.75">
      <c r="A136" s="5"/>
      <c r="B136" s="160"/>
      <c r="C136" s="5"/>
      <c r="D136" s="5"/>
      <c r="E136" s="5"/>
      <c r="F136" s="5"/>
      <c r="G136" s="5"/>
      <c r="H136" s="5"/>
      <c r="I136" s="66"/>
      <c r="J136" s="66"/>
      <c r="K136" s="66"/>
      <c r="L136" s="161"/>
      <c r="M136" s="66"/>
      <c r="N136" s="162"/>
      <c r="O136" s="5"/>
      <c r="P136" s="20"/>
      <c r="Q136" s="163"/>
      <c r="R136" s="163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160"/>
      <c r="BN136" s="5"/>
    </row>
    <row r="137" spans="1:66" ht="12.75">
      <c r="A137" s="5"/>
      <c r="B137" s="160"/>
      <c r="C137" s="5"/>
      <c r="D137" s="5"/>
      <c r="E137" s="5"/>
      <c r="F137" s="5"/>
      <c r="G137" s="5"/>
      <c r="H137" s="5"/>
      <c r="I137" s="66"/>
      <c r="J137" s="66"/>
      <c r="K137" s="66"/>
      <c r="L137" s="161"/>
      <c r="M137" s="66"/>
      <c r="N137" s="162"/>
      <c r="O137" s="5"/>
      <c r="P137" s="20"/>
      <c r="Q137" s="163"/>
      <c r="R137" s="163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160"/>
      <c r="BN137" s="5"/>
    </row>
    <row r="138" spans="1:66" ht="12.75">
      <c r="A138" s="5"/>
      <c r="B138" s="160"/>
      <c r="C138" s="5"/>
      <c r="D138" s="5"/>
      <c r="E138" s="5"/>
      <c r="F138" s="5"/>
      <c r="G138" s="5"/>
      <c r="H138" s="5"/>
      <c r="I138" s="66"/>
      <c r="J138" s="66"/>
      <c r="K138" s="66"/>
      <c r="L138" s="161"/>
      <c r="M138" s="66"/>
      <c r="N138" s="162"/>
      <c r="O138" s="5"/>
      <c r="P138" s="20"/>
      <c r="Q138" s="163"/>
      <c r="R138" s="163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160"/>
      <c r="BN138" s="5"/>
    </row>
    <row r="139" spans="1:66" ht="12.75">
      <c r="A139" s="5"/>
      <c r="B139" s="160"/>
      <c r="C139" s="5"/>
      <c r="D139" s="5"/>
      <c r="E139" s="5"/>
      <c r="F139" s="5"/>
      <c r="G139" s="5"/>
      <c r="H139" s="5"/>
      <c r="I139" s="66"/>
      <c r="J139" s="66"/>
      <c r="K139" s="66"/>
      <c r="L139" s="161"/>
      <c r="M139" s="66"/>
      <c r="N139" s="162"/>
      <c r="O139" s="5"/>
      <c r="P139" s="20"/>
      <c r="Q139" s="163"/>
      <c r="R139" s="163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160"/>
      <c r="BN139" s="5"/>
    </row>
    <row r="140" spans="1:66" ht="12.75">
      <c r="A140" s="5"/>
      <c r="B140" s="160"/>
      <c r="C140" s="5"/>
      <c r="D140" s="5"/>
      <c r="E140" s="5"/>
      <c r="F140" s="5"/>
      <c r="G140" s="5"/>
      <c r="H140" s="5"/>
      <c r="I140" s="66"/>
      <c r="J140" s="66"/>
      <c r="K140" s="66"/>
      <c r="L140" s="161"/>
      <c r="M140" s="66"/>
      <c r="N140" s="162"/>
      <c r="O140" s="5"/>
      <c r="P140" s="20"/>
      <c r="Q140" s="163"/>
      <c r="R140" s="163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160"/>
      <c r="BN140" s="5"/>
    </row>
    <row r="141" spans="1:66" ht="12.75">
      <c r="A141" s="5"/>
      <c r="B141" s="160"/>
      <c r="C141" s="5"/>
      <c r="D141" s="5"/>
      <c r="E141" s="5"/>
      <c r="F141" s="5"/>
      <c r="G141" s="5"/>
      <c r="H141" s="5"/>
      <c r="I141" s="66"/>
      <c r="J141" s="66"/>
      <c r="K141" s="66"/>
      <c r="L141" s="161"/>
      <c r="M141" s="66"/>
      <c r="N141" s="162"/>
      <c r="O141" s="5"/>
      <c r="P141" s="20"/>
      <c r="Q141" s="163"/>
      <c r="R141" s="163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160"/>
      <c r="BN141" s="5"/>
    </row>
    <row r="142" spans="1:66" ht="12.75">
      <c r="A142" s="5"/>
      <c r="B142" s="160"/>
      <c r="C142" s="5"/>
      <c r="D142" s="5"/>
      <c r="E142" s="5"/>
      <c r="F142" s="5"/>
      <c r="G142" s="5"/>
      <c r="H142" s="5"/>
      <c r="I142" s="66"/>
      <c r="J142" s="66"/>
      <c r="K142" s="66"/>
      <c r="L142" s="161"/>
      <c r="M142" s="66"/>
      <c r="N142" s="162"/>
      <c r="O142" s="5"/>
      <c r="P142" s="20"/>
      <c r="Q142" s="163"/>
      <c r="R142" s="163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160"/>
      <c r="BN142" s="5"/>
    </row>
    <row r="143" spans="1:66" ht="12.75">
      <c r="A143" s="5"/>
      <c r="B143" s="160"/>
      <c r="C143" s="5"/>
      <c r="D143" s="5"/>
      <c r="E143" s="5"/>
      <c r="F143" s="5"/>
      <c r="G143" s="5"/>
      <c r="H143" s="5"/>
      <c r="I143" s="66"/>
      <c r="J143" s="66"/>
      <c r="K143" s="66"/>
      <c r="L143" s="161"/>
      <c r="M143" s="66"/>
      <c r="N143" s="162"/>
      <c r="O143" s="5"/>
      <c r="P143" s="20"/>
      <c r="Q143" s="163"/>
      <c r="R143" s="163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160"/>
      <c r="BN143" s="5"/>
    </row>
    <row r="144" spans="1:66" ht="12.75">
      <c r="A144" s="5"/>
      <c r="B144" s="160"/>
      <c r="C144" s="5"/>
      <c r="D144" s="5"/>
      <c r="E144" s="5"/>
      <c r="F144" s="5"/>
      <c r="G144" s="5"/>
      <c r="H144" s="5"/>
      <c r="I144" s="66"/>
      <c r="J144" s="66"/>
      <c r="K144" s="66"/>
      <c r="L144" s="161"/>
      <c r="M144" s="66"/>
      <c r="N144" s="162"/>
      <c r="O144" s="5"/>
      <c r="P144" s="20"/>
      <c r="Q144" s="163"/>
      <c r="R144" s="163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160"/>
      <c r="BN144" s="5"/>
    </row>
    <row r="145" spans="1:66" ht="12.75">
      <c r="A145" s="5"/>
      <c r="B145" s="160"/>
      <c r="C145" s="5"/>
      <c r="D145" s="5"/>
      <c r="E145" s="5"/>
      <c r="F145" s="5"/>
      <c r="G145" s="5"/>
      <c r="H145" s="5"/>
      <c r="I145" s="66"/>
      <c r="J145" s="66"/>
      <c r="K145" s="66"/>
      <c r="L145" s="161"/>
      <c r="M145" s="66"/>
      <c r="N145" s="162"/>
      <c r="O145" s="5"/>
      <c r="P145" s="20"/>
      <c r="Q145" s="163"/>
      <c r="R145" s="163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160"/>
      <c r="BN145" s="5"/>
    </row>
    <row r="146" spans="1:66" ht="12.75">
      <c r="A146" s="5"/>
      <c r="B146" s="160"/>
      <c r="C146" s="5"/>
      <c r="D146" s="5"/>
      <c r="E146" s="5"/>
      <c r="F146" s="5"/>
      <c r="G146" s="5"/>
      <c r="H146" s="5"/>
      <c r="I146" s="66"/>
      <c r="J146" s="66"/>
      <c r="K146" s="66"/>
      <c r="L146" s="161"/>
      <c r="M146" s="66"/>
      <c r="N146" s="162"/>
      <c r="O146" s="5"/>
      <c r="P146" s="20"/>
      <c r="Q146" s="163"/>
      <c r="R146" s="163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160"/>
      <c r="BN146" s="5"/>
    </row>
    <row r="147" spans="1:66" ht="12.75">
      <c r="A147" s="5"/>
      <c r="B147" s="160"/>
      <c r="C147" s="5"/>
      <c r="D147" s="5"/>
      <c r="E147" s="5"/>
      <c r="F147" s="5"/>
      <c r="G147" s="5"/>
      <c r="H147" s="5"/>
      <c r="I147" s="66"/>
      <c r="J147" s="66"/>
      <c r="K147" s="66"/>
      <c r="L147" s="161"/>
      <c r="M147" s="66"/>
      <c r="N147" s="162"/>
      <c r="O147" s="5"/>
      <c r="P147" s="20"/>
      <c r="Q147" s="163"/>
      <c r="R147" s="163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160"/>
      <c r="BN147" s="5"/>
    </row>
    <row r="148" spans="1:66" ht="12.75">
      <c r="A148" s="5"/>
      <c r="B148" s="160"/>
      <c r="C148" s="5"/>
      <c r="D148" s="5"/>
      <c r="E148" s="5"/>
      <c r="F148" s="5"/>
      <c r="G148" s="5"/>
      <c r="H148" s="5"/>
      <c r="I148" s="66"/>
      <c r="J148" s="66"/>
      <c r="K148" s="66"/>
      <c r="L148" s="161"/>
      <c r="M148" s="66"/>
      <c r="N148" s="162"/>
      <c r="O148" s="5"/>
      <c r="P148" s="20"/>
      <c r="Q148" s="163"/>
      <c r="R148" s="163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160"/>
      <c r="BN148" s="5"/>
    </row>
    <row r="149" spans="1:66" ht="12.75">
      <c r="A149" s="5"/>
      <c r="B149" s="160"/>
      <c r="C149" s="5"/>
      <c r="D149" s="5"/>
      <c r="E149" s="5"/>
      <c r="F149" s="5"/>
      <c r="G149" s="5"/>
      <c r="H149" s="5"/>
      <c r="I149" s="66"/>
      <c r="J149" s="66"/>
      <c r="K149" s="66"/>
      <c r="L149" s="161"/>
      <c r="M149" s="66"/>
      <c r="N149" s="162"/>
      <c r="O149" s="5"/>
      <c r="P149" s="20"/>
      <c r="Q149" s="163"/>
      <c r="R149" s="163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160"/>
      <c r="BN149" s="5"/>
    </row>
    <row r="150" spans="1:66" ht="12.75">
      <c r="A150" s="5"/>
      <c r="B150" s="160"/>
      <c r="C150" s="5"/>
      <c r="D150" s="5"/>
      <c r="E150" s="5"/>
      <c r="F150" s="5"/>
      <c r="G150" s="5"/>
      <c r="H150" s="5"/>
      <c r="I150" s="66"/>
      <c r="J150" s="66"/>
      <c r="K150" s="66"/>
      <c r="L150" s="161"/>
      <c r="M150" s="66"/>
      <c r="N150" s="162"/>
      <c r="O150" s="5"/>
      <c r="P150" s="20"/>
      <c r="Q150" s="163"/>
      <c r="R150" s="163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160"/>
      <c r="BN150" s="5"/>
    </row>
    <row r="151" spans="1:66" ht="12.75">
      <c r="A151" s="5"/>
      <c r="B151" s="160"/>
      <c r="C151" s="5"/>
      <c r="D151" s="5"/>
      <c r="E151" s="5"/>
      <c r="F151" s="5"/>
      <c r="G151" s="5"/>
      <c r="H151" s="5"/>
      <c r="I151" s="66"/>
      <c r="J151" s="66"/>
      <c r="K151" s="66"/>
      <c r="L151" s="161"/>
      <c r="M151" s="66"/>
      <c r="N151" s="162"/>
      <c r="O151" s="5"/>
      <c r="P151" s="20"/>
      <c r="Q151" s="163"/>
      <c r="R151" s="163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160"/>
      <c r="BN151" s="5"/>
    </row>
    <row r="152" spans="1:66" ht="12.75">
      <c r="A152" s="5"/>
      <c r="B152" s="160"/>
      <c r="C152" s="5"/>
      <c r="D152" s="5"/>
      <c r="E152" s="5"/>
      <c r="F152" s="5"/>
      <c r="G152" s="5"/>
      <c r="H152" s="5"/>
      <c r="I152" s="66"/>
      <c r="J152" s="66"/>
      <c r="K152" s="66"/>
      <c r="L152" s="161"/>
      <c r="M152" s="66"/>
      <c r="N152" s="162"/>
      <c r="O152" s="5"/>
      <c r="P152" s="20"/>
      <c r="Q152" s="163"/>
      <c r="R152" s="163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160"/>
      <c r="BN152" s="5"/>
    </row>
    <row r="153" spans="1:66" ht="12.75">
      <c r="A153" s="5"/>
      <c r="B153" s="160"/>
      <c r="C153" s="5"/>
      <c r="D153" s="5"/>
      <c r="E153" s="5"/>
      <c r="F153" s="5"/>
      <c r="G153" s="5"/>
      <c r="H153" s="5"/>
      <c r="I153" s="66"/>
      <c r="J153" s="66"/>
      <c r="K153" s="66"/>
      <c r="L153" s="161"/>
      <c r="M153" s="66"/>
      <c r="N153" s="162"/>
      <c r="O153" s="5"/>
      <c r="P153" s="20"/>
      <c r="Q153" s="163"/>
      <c r="R153" s="163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160"/>
      <c r="BN153" s="5"/>
    </row>
    <row r="154" spans="1:66" ht="12.75">
      <c r="A154" s="5"/>
      <c r="B154" s="160"/>
      <c r="C154" s="5"/>
      <c r="D154" s="5"/>
      <c r="E154" s="5"/>
      <c r="F154" s="5"/>
      <c r="G154" s="5"/>
      <c r="H154" s="5"/>
      <c r="I154" s="66"/>
      <c r="J154" s="66"/>
      <c r="K154" s="66"/>
      <c r="L154" s="161"/>
      <c r="M154" s="66"/>
      <c r="N154" s="162"/>
      <c r="O154" s="5"/>
      <c r="P154" s="20"/>
      <c r="Q154" s="163"/>
      <c r="R154" s="163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160"/>
      <c r="BN154" s="5"/>
    </row>
    <row r="155" spans="1:66" ht="12.75">
      <c r="A155" s="5"/>
      <c r="B155" s="160"/>
      <c r="C155" s="5"/>
      <c r="D155" s="5"/>
      <c r="E155" s="5"/>
      <c r="F155" s="5"/>
      <c r="G155" s="5"/>
      <c r="H155" s="5"/>
      <c r="I155" s="66"/>
      <c r="J155" s="66"/>
      <c r="K155" s="66"/>
      <c r="L155" s="161"/>
      <c r="M155" s="66"/>
      <c r="N155" s="162"/>
      <c r="O155" s="5"/>
      <c r="P155" s="20"/>
      <c r="Q155" s="163"/>
      <c r="R155" s="163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160"/>
      <c r="BN155" s="5"/>
    </row>
    <row r="156" spans="1:66" ht="12.75">
      <c r="A156" s="5"/>
      <c r="B156" s="160"/>
      <c r="C156" s="5"/>
      <c r="D156" s="5"/>
      <c r="E156" s="5"/>
      <c r="F156" s="5"/>
      <c r="G156" s="5"/>
      <c r="H156" s="5"/>
      <c r="I156" s="66"/>
      <c r="J156" s="66"/>
      <c r="K156" s="66"/>
      <c r="L156" s="161"/>
      <c r="M156" s="66"/>
      <c r="N156" s="162"/>
      <c r="O156" s="5"/>
      <c r="P156" s="20"/>
      <c r="Q156" s="163"/>
      <c r="R156" s="163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160"/>
      <c r="BN156" s="5"/>
    </row>
    <row r="157" spans="1:66" ht="12.75">
      <c r="A157" s="5"/>
      <c r="B157" s="160"/>
      <c r="C157" s="5"/>
      <c r="D157" s="5"/>
      <c r="E157" s="5"/>
      <c r="F157" s="5"/>
      <c r="G157" s="5"/>
      <c r="H157" s="5"/>
      <c r="I157" s="66"/>
      <c r="J157" s="66"/>
      <c r="K157" s="66"/>
      <c r="L157" s="161"/>
      <c r="M157" s="66"/>
      <c r="N157" s="162"/>
      <c r="O157" s="5"/>
      <c r="P157" s="20"/>
      <c r="Q157" s="163"/>
      <c r="R157" s="163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160"/>
      <c r="BN157" s="5"/>
    </row>
    <row r="158" spans="1:66" ht="12.75">
      <c r="A158" s="5"/>
      <c r="B158" s="160"/>
      <c r="C158" s="5"/>
      <c r="D158" s="5"/>
      <c r="E158" s="5"/>
      <c r="F158" s="5"/>
      <c r="G158" s="5"/>
      <c r="H158" s="5"/>
      <c r="I158" s="66"/>
      <c r="J158" s="66"/>
      <c r="K158" s="66"/>
      <c r="L158" s="161"/>
      <c r="M158" s="66"/>
      <c r="N158" s="162"/>
      <c r="O158" s="5"/>
      <c r="P158" s="20"/>
      <c r="Q158" s="163"/>
      <c r="R158" s="163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160"/>
      <c r="BN158" s="5"/>
    </row>
    <row r="159" spans="1:66" ht="12.75">
      <c r="A159" s="5"/>
      <c r="B159" s="160"/>
      <c r="C159" s="5"/>
      <c r="D159" s="5"/>
      <c r="E159" s="5"/>
      <c r="F159" s="5"/>
      <c r="G159" s="5"/>
      <c r="H159" s="5"/>
      <c r="I159" s="66"/>
      <c r="J159" s="66"/>
      <c r="K159" s="66"/>
      <c r="L159" s="161"/>
      <c r="M159" s="66"/>
      <c r="N159" s="162"/>
      <c r="O159" s="5"/>
      <c r="P159" s="20"/>
      <c r="Q159" s="163"/>
      <c r="R159" s="163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160"/>
      <c r="BN159" s="5"/>
    </row>
    <row r="160" spans="1:66" ht="12.75">
      <c r="A160" s="5"/>
      <c r="B160" s="160"/>
      <c r="C160" s="5"/>
      <c r="D160" s="5"/>
      <c r="E160" s="5"/>
      <c r="F160" s="5"/>
      <c r="G160" s="5"/>
      <c r="H160" s="5"/>
      <c r="I160" s="66"/>
      <c r="J160" s="66"/>
      <c r="K160" s="66"/>
      <c r="L160" s="161"/>
      <c r="M160" s="66"/>
      <c r="N160" s="162"/>
      <c r="O160" s="5"/>
      <c r="P160" s="20"/>
      <c r="Q160" s="163"/>
      <c r="R160" s="163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160"/>
      <c r="BN160" s="5"/>
    </row>
    <row r="161" spans="1:66" ht="12.75">
      <c r="A161" s="5"/>
      <c r="B161" s="160"/>
      <c r="C161" s="5"/>
      <c r="D161" s="5"/>
      <c r="E161" s="5"/>
      <c r="F161" s="5"/>
      <c r="G161" s="5"/>
      <c r="H161" s="5"/>
      <c r="I161" s="66"/>
      <c r="J161" s="66"/>
      <c r="K161" s="66"/>
      <c r="L161" s="161"/>
      <c r="M161" s="66"/>
      <c r="N161" s="162"/>
      <c r="O161" s="5"/>
      <c r="P161" s="20"/>
      <c r="Q161" s="163"/>
      <c r="R161" s="163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160"/>
      <c r="BN161" s="5"/>
    </row>
    <row r="162" spans="1:66" ht="12.75">
      <c r="A162" s="5"/>
      <c r="B162" s="160"/>
      <c r="C162" s="5"/>
      <c r="D162" s="5"/>
      <c r="E162" s="5"/>
      <c r="F162" s="5"/>
      <c r="G162" s="5"/>
      <c r="H162" s="5"/>
      <c r="I162" s="66"/>
      <c r="J162" s="66"/>
      <c r="K162" s="66"/>
      <c r="L162" s="161"/>
      <c r="M162" s="66"/>
      <c r="N162" s="162"/>
      <c r="O162" s="5"/>
      <c r="P162" s="20"/>
      <c r="Q162" s="163"/>
      <c r="R162" s="163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160"/>
      <c r="BN162" s="5"/>
    </row>
    <row r="163" spans="1:66" ht="12.75">
      <c r="A163" s="5"/>
      <c r="B163" s="160"/>
      <c r="C163" s="5"/>
      <c r="D163" s="5"/>
      <c r="E163" s="5"/>
      <c r="F163" s="5"/>
      <c r="G163" s="5"/>
      <c r="H163" s="5"/>
      <c r="I163" s="66"/>
      <c r="J163" s="66"/>
      <c r="K163" s="66"/>
      <c r="L163" s="161"/>
      <c r="M163" s="66"/>
      <c r="N163" s="162"/>
      <c r="O163" s="5"/>
      <c r="P163" s="20"/>
      <c r="Q163" s="163"/>
      <c r="R163" s="163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160"/>
      <c r="BN163" s="5"/>
    </row>
    <row r="164" spans="1:66" ht="12.75">
      <c r="A164" s="5"/>
      <c r="B164" s="160"/>
      <c r="C164" s="5"/>
      <c r="D164" s="5"/>
      <c r="E164" s="5"/>
      <c r="F164" s="5"/>
      <c r="G164" s="5"/>
      <c r="H164" s="5"/>
      <c r="I164" s="66"/>
      <c r="J164" s="66"/>
      <c r="K164" s="66"/>
      <c r="L164" s="161"/>
      <c r="M164" s="66"/>
      <c r="N164" s="162"/>
      <c r="O164" s="5"/>
      <c r="P164" s="20"/>
      <c r="Q164" s="163"/>
      <c r="R164" s="163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160"/>
      <c r="BN164" s="5"/>
    </row>
    <row r="165" spans="1:66" ht="12.75">
      <c r="A165" s="5"/>
      <c r="B165" s="160"/>
      <c r="C165" s="5"/>
      <c r="D165" s="5"/>
      <c r="E165" s="5"/>
      <c r="F165" s="5"/>
      <c r="G165" s="5"/>
      <c r="H165" s="5"/>
      <c r="I165" s="66"/>
      <c r="J165" s="66"/>
      <c r="K165" s="66"/>
      <c r="L165" s="161"/>
      <c r="M165" s="66"/>
      <c r="N165" s="162"/>
      <c r="O165" s="5"/>
      <c r="P165" s="20"/>
      <c r="Q165" s="163"/>
      <c r="R165" s="163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160"/>
      <c r="BN165" s="5"/>
    </row>
    <row r="166" spans="1:66" ht="12.75">
      <c r="A166" s="5"/>
      <c r="B166" s="160"/>
      <c r="C166" s="5"/>
      <c r="D166" s="5"/>
      <c r="E166" s="5"/>
      <c r="F166" s="5"/>
      <c r="G166" s="5"/>
      <c r="H166" s="5"/>
      <c r="I166" s="66"/>
      <c r="J166" s="66"/>
      <c r="K166" s="66"/>
      <c r="L166" s="161"/>
      <c r="M166" s="66"/>
      <c r="N166" s="162"/>
      <c r="O166" s="5"/>
      <c r="P166" s="20"/>
      <c r="Q166" s="163"/>
      <c r="R166" s="163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160"/>
      <c r="BN166" s="5"/>
    </row>
    <row r="167" spans="1:66" ht="12.75">
      <c r="A167" s="5"/>
      <c r="B167" s="160"/>
      <c r="C167" s="5"/>
      <c r="D167" s="5"/>
      <c r="E167" s="5"/>
      <c r="F167" s="5"/>
      <c r="G167" s="5"/>
      <c r="H167" s="5"/>
      <c r="I167" s="66"/>
      <c r="J167" s="66"/>
      <c r="K167" s="66"/>
      <c r="L167" s="161"/>
      <c r="M167" s="66"/>
      <c r="N167" s="162"/>
      <c r="O167" s="5"/>
      <c r="P167" s="20"/>
      <c r="Q167" s="163"/>
      <c r="R167" s="163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160"/>
      <c r="BN167" s="5"/>
    </row>
    <row r="168" spans="1:66" ht="12.75">
      <c r="A168" s="5"/>
      <c r="B168" s="160"/>
      <c r="C168" s="5"/>
      <c r="D168" s="5"/>
      <c r="E168" s="5"/>
      <c r="F168" s="5"/>
      <c r="G168" s="5"/>
      <c r="H168" s="5"/>
      <c r="I168" s="66"/>
      <c r="J168" s="66"/>
      <c r="K168" s="66"/>
      <c r="L168" s="161"/>
      <c r="M168" s="66"/>
      <c r="N168" s="162"/>
      <c r="O168" s="5"/>
      <c r="P168" s="20"/>
      <c r="Q168" s="163"/>
      <c r="R168" s="163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160"/>
      <c r="BN168" s="5"/>
    </row>
    <row r="169" spans="1:66" ht="12.75">
      <c r="A169" s="5"/>
      <c r="B169" s="160"/>
      <c r="C169" s="5"/>
      <c r="D169" s="5"/>
      <c r="E169" s="5"/>
      <c r="F169" s="5"/>
      <c r="G169" s="5"/>
      <c r="H169" s="5"/>
      <c r="I169" s="66"/>
      <c r="J169" s="66"/>
      <c r="K169" s="66"/>
      <c r="L169" s="161"/>
      <c r="M169" s="66"/>
      <c r="N169" s="162"/>
      <c r="O169" s="5"/>
      <c r="P169" s="20"/>
      <c r="Q169" s="163"/>
      <c r="R169" s="163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160"/>
      <c r="BN169" s="5"/>
    </row>
    <row r="170" spans="1:66" ht="12.75">
      <c r="A170" s="5"/>
      <c r="B170" s="160"/>
      <c r="C170" s="5"/>
      <c r="D170" s="5"/>
      <c r="E170" s="5"/>
      <c r="F170" s="5"/>
      <c r="G170" s="5"/>
      <c r="H170" s="5"/>
      <c r="I170" s="66"/>
      <c r="J170" s="66"/>
      <c r="K170" s="66"/>
      <c r="L170" s="161"/>
      <c r="M170" s="66"/>
      <c r="N170" s="162"/>
      <c r="O170" s="5"/>
      <c r="P170" s="20"/>
      <c r="Q170" s="163"/>
      <c r="R170" s="163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160"/>
      <c r="BN170" s="5"/>
    </row>
    <row r="171" spans="1:66" ht="12.75">
      <c r="A171" s="5"/>
      <c r="B171" s="160"/>
      <c r="C171" s="5"/>
      <c r="D171" s="5"/>
      <c r="E171" s="5"/>
      <c r="F171" s="5"/>
      <c r="G171" s="5"/>
      <c r="H171" s="5"/>
      <c r="I171" s="66"/>
      <c r="J171" s="66"/>
      <c r="K171" s="66"/>
      <c r="L171" s="161"/>
      <c r="M171" s="66"/>
      <c r="N171" s="162"/>
      <c r="O171" s="5"/>
      <c r="P171" s="20"/>
      <c r="Q171" s="163"/>
      <c r="R171" s="163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160"/>
      <c r="BN171" s="5"/>
    </row>
    <row r="172" spans="1:66" ht="12.75">
      <c r="A172" s="5"/>
      <c r="B172" s="160"/>
      <c r="C172" s="5"/>
      <c r="D172" s="5"/>
      <c r="E172" s="5"/>
      <c r="F172" s="5"/>
      <c r="G172" s="5"/>
      <c r="H172" s="5"/>
      <c r="I172" s="66"/>
      <c r="J172" s="66"/>
      <c r="K172" s="66"/>
      <c r="L172" s="161"/>
      <c r="M172" s="66"/>
      <c r="N172" s="162"/>
      <c r="O172" s="5"/>
      <c r="P172" s="20"/>
      <c r="Q172" s="163"/>
      <c r="R172" s="163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160"/>
      <c r="BN172" s="5"/>
    </row>
    <row r="173" spans="1:66" ht="12.75">
      <c r="A173" s="5"/>
      <c r="B173" s="160"/>
      <c r="C173" s="5"/>
      <c r="D173" s="5"/>
      <c r="E173" s="5"/>
      <c r="F173" s="5"/>
      <c r="G173" s="5"/>
      <c r="H173" s="5"/>
      <c r="I173" s="66"/>
      <c r="J173" s="66"/>
      <c r="K173" s="66"/>
      <c r="L173" s="161"/>
      <c r="M173" s="66"/>
      <c r="N173" s="162"/>
      <c r="O173" s="5"/>
      <c r="P173" s="20"/>
      <c r="Q173" s="163"/>
      <c r="R173" s="163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160"/>
      <c r="BN173" s="5"/>
    </row>
    <row r="174" spans="1:66" ht="12.75">
      <c r="A174" s="5"/>
      <c r="B174" s="160"/>
      <c r="C174" s="5"/>
      <c r="D174" s="5"/>
      <c r="E174" s="5"/>
      <c r="F174" s="5"/>
      <c r="G174" s="5"/>
      <c r="H174" s="5"/>
      <c r="I174" s="66"/>
      <c r="J174" s="66"/>
      <c r="K174" s="66"/>
      <c r="L174" s="161"/>
      <c r="M174" s="66"/>
      <c r="N174" s="162"/>
      <c r="O174" s="5"/>
      <c r="P174" s="20"/>
      <c r="Q174" s="163"/>
      <c r="R174" s="163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160"/>
      <c r="BN174" s="5"/>
    </row>
    <row r="175" spans="1:66" ht="12.75">
      <c r="A175" s="5"/>
      <c r="B175" s="160"/>
      <c r="C175" s="5"/>
      <c r="D175" s="5"/>
      <c r="E175" s="5"/>
      <c r="F175" s="5"/>
      <c r="G175" s="5"/>
      <c r="H175" s="5"/>
      <c r="I175" s="66"/>
      <c r="J175" s="66"/>
      <c r="K175" s="66"/>
      <c r="L175" s="161"/>
      <c r="M175" s="66"/>
      <c r="N175" s="162"/>
      <c r="O175" s="5"/>
      <c r="P175" s="20"/>
      <c r="Q175" s="163"/>
      <c r="R175" s="163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160"/>
      <c r="BN175" s="5"/>
    </row>
    <row r="176" spans="1:66" ht="12.75">
      <c r="A176" s="5"/>
      <c r="B176" s="160"/>
      <c r="C176" s="5"/>
      <c r="D176" s="5"/>
      <c r="E176" s="5"/>
      <c r="F176" s="5"/>
      <c r="G176" s="5"/>
      <c r="H176" s="5"/>
      <c r="I176" s="66"/>
      <c r="J176" s="66"/>
      <c r="K176" s="66"/>
      <c r="L176" s="161"/>
      <c r="M176" s="66"/>
      <c r="N176" s="162"/>
      <c r="O176" s="5"/>
      <c r="P176" s="20"/>
      <c r="Q176" s="163"/>
      <c r="R176" s="163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160"/>
      <c r="BN176" s="5"/>
    </row>
    <row r="177" spans="1:66" ht="12.75">
      <c r="A177" s="5"/>
      <c r="B177" s="160"/>
      <c r="C177" s="5"/>
      <c r="D177" s="5"/>
      <c r="E177" s="5"/>
      <c r="F177" s="5"/>
      <c r="G177" s="5"/>
      <c r="H177" s="5"/>
      <c r="I177" s="66"/>
      <c r="J177" s="66"/>
      <c r="K177" s="66"/>
      <c r="L177" s="161"/>
      <c r="M177" s="66"/>
      <c r="N177" s="162"/>
      <c r="O177" s="5"/>
      <c r="P177" s="20"/>
      <c r="Q177" s="163"/>
      <c r="R177" s="163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160"/>
      <c r="BN177" s="5"/>
    </row>
    <row r="178" spans="1:66" ht="12.75">
      <c r="A178" s="5"/>
      <c r="B178" s="160"/>
      <c r="C178" s="5"/>
      <c r="D178" s="5"/>
      <c r="E178" s="5"/>
      <c r="F178" s="5"/>
      <c r="G178" s="5"/>
      <c r="H178" s="5"/>
      <c r="I178" s="66"/>
      <c r="J178" s="66"/>
      <c r="K178" s="66"/>
      <c r="L178" s="161"/>
      <c r="M178" s="66"/>
      <c r="N178" s="162"/>
      <c r="O178" s="5"/>
      <c r="P178" s="20"/>
      <c r="Q178" s="163"/>
      <c r="R178" s="163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160"/>
      <c r="BN178" s="5"/>
    </row>
    <row r="179" spans="1:66" ht="12.75">
      <c r="A179" s="5"/>
      <c r="B179" s="160"/>
      <c r="C179" s="5"/>
      <c r="D179" s="5"/>
      <c r="E179" s="5"/>
      <c r="F179" s="5"/>
      <c r="G179" s="5"/>
      <c r="H179" s="5"/>
      <c r="I179" s="66"/>
      <c r="J179" s="66"/>
      <c r="K179" s="66"/>
      <c r="L179" s="161"/>
      <c r="M179" s="66"/>
      <c r="N179" s="162"/>
      <c r="O179" s="5"/>
      <c r="P179" s="20"/>
      <c r="Q179" s="163"/>
      <c r="R179" s="163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160"/>
      <c r="BN179" s="5"/>
    </row>
    <row r="180" spans="1:66" ht="12.75">
      <c r="A180" s="5"/>
      <c r="B180" s="160"/>
      <c r="C180" s="5"/>
      <c r="D180" s="5"/>
      <c r="E180" s="5"/>
      <c r="F180" s="5"/>
      <c r="G180" s="5"/>
      <c r="H180" s="5"/>
      <c r="I180" s="66"/>
      <c r="J180" s="66"/>
      <c r="K180" s="66"/>
      <c r="L180" s="161"/>
      <c r="M180" s="66"/>
      <c r="N180" s="162"/>
      <c r="O180" s="5"/>
      <c r="P180" s="20"/>
      <c r="Q180" s="163"/>
      <c r="R180" s="163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160"/>
      <c r="BN180" s="5"/>
    </row>
    <row r="181" spans="1:66" ht="12.75">
      <c r="A181" s="5"/>
      <c r="B181" s="160"/>
      <c r="C181" s="5"/>
      <c r="D181" s="5"/>
      <c r="E181" s="5"/>
      <c r="F181" s="5"/>
      <c r="G181" s="5"/>
      <c r="H181" s="5"/>
      <c r="I181" s="66"/>
      <c r="J181" s="66"/>
      <c r="K181" s="66"/>
      <c r="L181" s="161"/>
      <c r="M181" s="66"/>
      <c r="N181" s="162"/>
      <c r="O181" s="5"/>
      <c r="P181" s="20"/>
      <c r="Q181" s="163"/>
      <c r="R181" s="163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160"/>
      <c r="BN181" s="5"/>
    </row>
    <row r="182" spans="1:66" ht="12.75">
      <c r="A182" s="5"/>
      <c r="B182" s="160"/>
      <c r="C182" s="5"/>
      <c r="D182" s="5"/>
      <c r="E182" s="5"/>
      <c r="F182" s="5"/>
      <c r="G182" s="5"/>
      <c r="H182" s="5"/>
      <c r="I182" s="66"/>
      <c r="J182" s="66"/>
      <c r="K182" s="66"/>
      <c r="L182" s="161"/>
      <c r="M182" s="66"/>
      <c r="N182" s="162"/>
      <c r="O182" s="5"/>
      <c r="P182" s="20"/>
      <c r="Q182" s="163"/>
      <c r="R182" s="163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160"/>
      <c r="BN182" s="5"/>
    </row>
    <row r="183" spans="1:66" ht="12.75">
      <c r="A183" s="5"/>
      <c r="B183" s="160"/>
      <c r="C183" s="5"/>
      <c r="D183" s="5"/>
      <c r="E183" s="5"/>
      <c r="F183" s="5"/>
      <c r="G183" s="5"/>
      <c r="H183" s="5"/>
      <c r="I183" s="66"/>
      <c r="J183" s="66"/>
      <c r="K183" s="66"/>
      <c r="L183" s="161"/>
      <c r="M183" s="66"/>
      <c r="N183" s="162"/>
      <c r="O183" s="5"/>
      <c r="P183" s="20"/>
      <c r="Q183" s="163"/>
      <c r="R183" s="163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160"/>
      <c r="BN183" s="5"/>
    </row>
    <row r="184" spans="1:66" ht="12.75">
      <c r="A184" s="5"/>
      <c r="B184" s="160"/>
      <c r="C184" s="5"/>
      <c r="D184" s="5"/>
      <c r="E184" s="5"/>
      <c r="F184" s="5"/>
      <c r="G184" s="5"/>
      <c r="H184" s="5"/>
      <c r="I184" s="66"/>
      <c r="J184" s="66"/>
      <c r="K184" s="66"/>
      <c r="L184" s="161"/>
      <c r="M184" s="66"/>
      <c r="N184" s="162"/>
      <c r="O184" s="5"/>
      <c r="P184" s="20"/>
      <c r="Q184" s="163"/>
      <c r="R184" s="163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160"/>
      <c r="BN184" s="5"/>
    </row>
    <row r="185" spans="1:66" ht="12.75">
      <c r="A185" s="5"/>
      <c r="B185" s="160"/>
      <c r="C185" s="5"/>
      <c r="D185" s="5"/>
      <c r="E185" s="5"/>
      <c r="F185" s="5"/>
      <c r="G185" s="5"/>
      <c r="H185" s="5"/>
      <c r="I185" s="66"/>
      <c r="J185" s="66"/>
      <c r="K185" s="66"/>
      <c r="L185" s="161"/>
      <c r="M185" s="66"/>
      <c r="N185" s="162"/>
      <c r="O185" s="5"/>
      <c r="P185" s="20"/>
      <c r="Q185" s="163"/>
      <c r="R185" s="163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160"/>
      <c r="BN185" s="5"/>
    </row>
    <row r="186" spans="1:66" ht="12.75">
      <c r="A186" s="5"/>
      <c r="B186" s="160"/>
      <c r="C186" s="5"/>
      <c r="D186" s="5"/>
      <c r="E186" s="5"/>
      <c r="F186" s="5"/>
      <c r="G186" s="5"/>
      <c r="H186" s="5"/>
      <c r="I186" s="66"/>
      <c r="J186" s="66"/>
      <c r="K186" s="66"/>
      <c r="L186" s="161"/>
      <c r="M186" s="66"/>
      <c r="N186" s="162"/>
      <c r="O186" s="5"/>
      <c r="P186" s="20"/>
      <c r="Q186" s="163"/>
      <c r="R186" s="163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160"/>
      <c r="BN186" s="5"/>
    </row>
    <row r="187" spans="1:66" ht="12.75">
      <c r="A187" s="5"/>
      <c r="B187" s="160"/>
      <c r="C187" s="5"/>
      <c r="D187" s="5"/>
      <c r="E187" s="5"/>
      <c r="F187" s="5"/>
      <c r="G187" s="5"/>
      <c r="H187" s="5"/>
      <c r="I187" s="66"/>
      <c r="J187" s="66"/>
      <c r="K187" s="66"/>
      <c r="L187" s="161"/>
      <c r="M187" s="66"/>
      <c r="N187" s="162"/>
      <c r="O187" s="5"/>
      <c r="P187" s="20"/>
      <c r="Q187" s="163"/>
      <c r="R187" s="163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160"/>
      <c r="BN187" s="5"/>
    </row>
    <row r="188" spans="1:66" ht="12.75">
      <c r="A188" s="5"/>
      <c r="B188" s="160"/>
      <c r="C188" s="5"/>
      <c r="D188" s="5"/>
      <c r="E188" s="5"/>
      <c r="F188" s="5"/>
      <c r="G188" s="5"/>
      <c r="H188" s="5"/>
      <c r="I188" s="66"/>
      <c r="J188" s="66"/>
      <c r="K188" s="66"/>
      <c r="L188" s="161"/>
      <c r="M188" s="66"/>
      <c r="N188" s="162"/>
      <c r="O188" s="5"/>
      <c r="P188" s="20"/>
      <c r="Q188" s="163"/>
      <c r="R188" s="163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160"/>
      <c r="BN188" s="5"/>
    </row>
    <row r="189" spans="1:66" ht="12.75">
      <c r="A189" s="5"/>
      <c r="B189" s="160"/>
      <c r="C189" s="5"/>
      <c r="D189" s="5"/>
      <c r="E189" s="5"/>
      <c r="F189" s="5"/>
      <c r="G189" s="5"/>
      <c r="H189" s="5"/>
      <c r="I189" s="66"/>
      <c r="J189" s="66"/>
      <c r="K189" s="66"/>
      <c r="L189" s="161"/>
      <c r="M189" s="66"/>
      <c r="N189" s="162"/>
      <c r="O189" s="5"/>
      <c r="P189" s="20"/>
      <c r="Q189" s="163"/>
      <c r="R189" s="163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160"/>
      <c r="BN189" s="5"/>
    </row>
    <row r="190" spans="1:66" ht="12.75">
      <c r="A190" s="5"/>
      <c r="B190" s="160"/>
      <c r="C190" s="5"/>
      <c r="D190" s="5"/>
      <c r="E190" s="5"/>
      <c r="F190" s="5"/>
      <c r="G190" s="5"/>
      <c r="H190" s="5"/>
      <c r="I190" s="66"/>
      <c r="J190" s="66"/>
      <c r="K190" s="66"/>
      <c r="L190" s="161"/>
      <c r="M190" s="66"/>
      <c r="N190" s="162"/>
      <c r="O190" s="5"/>
      <c r="P190" s="20"/>
      <c r="Q190" s="163"/>
      <c r="R190" s="163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160"/>
      <c r="BN190" s="5"/>
    </row>
    <row r="191" spans="1:66" ht="12.75">
      <c r="A191" s="5"/>
      <c r="B191" s="160"/>
      <c r="C191" s="5"/>
      <c r="D191" s="5"/>
      <c r="E191" s="5"/>
      <c r="F191" s="5"/>
      <c r="G191" s="5"/>
      <c r="H191" s="5"/>
      <c r="I191" s="66"/>
      <c r="J191" s="66"/>
      <c r="K191" s="66"/>
      <c r="L191" s="161"/>
      <c r="M191" s="66"/>
      <c r="N191" s="162"/>
      <c r="O191" s="5"/>
      <c r="P191" s="20"/>
      <c r="Q191" s="163"/>
      <c r="R191" s="163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160"/>
      <c r="BN191" s="5"/>
    </row>
    <row r="192" spans="1:66" ht="12.75">
      <c r="A192" s="5"/>
      <c r="B192" s="160"/>
      <c r="C192" s="5"/>
      <c r="D192" s="5"/>
      <c r="E192" s="5"/>
      <c r="F192" s="5"/>
      <c r="G192" s="5"/>
      <c r="H192" s="5"/>
      <c r="I192" s="66"/>
      <c r="J192" s="66"/>
      <c r="K192" s="66"/>
      <c r="L192" s="161"/>
      <c r="M192" s="66"/>
      <c r="N192" s="162"/>
      <c r="O192" s="5"/>
      <c r="P192" s="20"/>
      <c r="Q192" s="163"/>
      <c r="R192" s="163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160"/>
      <c r="BN192" s="5"/>
    </row>
    <row r="193" spans="1:66" ht="12.75">
      <c r="A193" s="5"/>
      <c r="B193" s="160"/>
      <c r="C193" s="5"/>
      <c r="D193" s="5"/>
      <c r="E193" s="5"/>
      <c r="F193" s="5"/>
      <c r="G193" s="5"/>
      <c r="H193" s="5"/>
      <c r="I193" s="66"/>
      <c r="J193" s="66"/>
      <c r="K193" s="66"/>
      <c r="L193" s="161"/>
      <c r="M193" s="66"/>
      <c r="N193" s="162"/>
      <c r="O193" s="5"/>
      <c r="P193" s="20"/>
      <c r="Q193" s="163"/>
      <c r="R193" s="163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160"/>
      <c r="BN193" s="5"/>
    </row>
    <row r="194" spans="1:66" ht="12.75">
      <c r="A194" s="5"/>
      <c r="B194" s="160"/>
      <c r="C194" s="5"/>
      <c r="D194" s="5"/>
      <c r="E194" s="5"/>
      <c r="F194" s="5"/>
      <c r="G194" s="5"/>
      <c r="H194" s="5"/>
      <c r="I194" s="66"/>
      <c r="J194" s="66"/>
      <c r="K194" s="66"/>
      <c r="L194" s="161"/>
      <c r="M194" s="66"/>
      <c r="N194" s="162"/>
      <c r="O194" s="5"/>
      <c r="P194" s="20"/>
      <c r="Q194" s="163"/>
      <c r="R194" s="163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160"/>
      <c r="BN194" s="5"/>
    </row>
    <row r="195" spans="1:66" ht="12.75">
      <c r="A195" s="5"/>
      <c r="B195" s="160"/>
      <c r="C195" s="5"/>
      <c r="D195" s="5"/>
      <c r="E195" s="5"/>
      <c r="F195" s="5"/>
      <c r="G195" s="5"/>
      <c r="H195" s="5"/>
      <c r="I195" s="66"/>
      <c r="J195" s="66"/>
      <c r="K195" s="66"/>
      <c r="L195" s="161"/>
      <c r="M195" s="66"/>
      <c r="N195" s="162"/>
      <c r="O195" s="5"/>
      <c r="P195" s="20"/>
      <c r="Q195" s="163"/>
      <c r="R195" s="163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160"/>
      <c r="BN195" s="5"/>
    </row>
    <row r="196" spans="1:66" ht="12.75">
      <c r="A196" s="5"/>
      <c r="B196" s="160"/>
      <c r="C196" s="5"/>
      <c r="D196" s="5"/>
      <c r="E196" s="5"/>
      <c r="F196" s="5"/>
      <c r="G196" s="5"/>
      <c r="H196" s="5"/>
      <c r="I196" s="66"/>
      <c r="J196" s="66"/>
      <c r="K196" s="66"/>
      <c r="L196" s="161"/>
      <c r="M196" s="66"/>
      <c r="N196" s="162"/>
      <c r="O196" s="5"/>
      <c r="P196" s="20"/>
      <c r="Q196" s="163"/>
      <c r="R196" s="163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160"/>
      <c r="BN196" s="5"/>
    </row>
    <row r="197" spans="1:66" ht="12.75">
      <c r="A197" s="5"/>
      <c r="B197" s="160"/>
      <c r="C197" s="5"/>
      <c r="D197" s="5"/>
      <c r="E197" s="5"/>
      <c r="F197" s="5"/>
      <c r="G197" s="5"/>
      <c r="H197" s="5"/>
      <c r="I197" s="66"/>
      <c r="J197" s="66"/>
      <c r="K197" s="66"/>
      <c r="L197" s="161"/>
      <c r="M197" s="66"/>
      <c r="N197" s="162"/>
      <c r="O197" s="5"/>
      <c r="P197" s="20"/>
      <c r="Q197" s="163"/>
      <c r="R197" s="163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160"/>
      <c r="BN197" s="5"/>
    </row>
    <row r="198" spans="1:66" ht="12.75">
      <c r="A198" s="5"/>
      <c r="B198" s="160"/>
      <c r="C198" s="5"/>
      <c r="D198" s="5"/>
      <c r="E198" s="5"/>
      <c r="F198" s="5"/>
      <c r="G198" s="5"/>
      <c r="H198" s="5"/>
      <c r="I198" s="66"/>
      <c r="J198" s="66"/>
      <c r="K198" s="66"/>
      <c r="L198" s="161"/>
      <c r="M198" s="66"/>
      <c r="N198" s="162"/>
      <c r="O198" s="5"/>
      <c r="P198" s="20"/>
      <c r="Q198" s="163"/>
      <c r="R198" s="163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160"/>
      <c r="BN198" s="5"/>
    </row>
    <row r="199" spans="1:66" ht="12.75">
      <c r="A199" s="5"/>
      <c r="B199" s="160"/>
      <c r="C199" s="5"/>
      <c r="D199" s="5"/>
      <c r="E199" s="5"/>
      <c r="F199" s="5"/>
      <c r="G199" s="5"/>
      <c r="H199" s="5"/>
      <c r="I199" s="66"/>
      <c r="J199" s="66"/>
      <c r="K199" s="66"/>
      <c r="L199" s="161"/>
      <c r="M199" s="66"/>
      <c r="N199" s="162"/>
      <c r="O199" s="5"/>
      <c r="P199" s="20"/>
      <c r="Q199" s="163"/>
      <c r="R199" s="163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160"/>
      <c r="BN199" s="5"/>
    </row>
    <row r="200" spans="1:66" ht="12.75">
      <c r="A200" s="5"/>
      <c r="B200" s="160"/>
      <c r="C200" s="5"/>
      <c r="D200" s="5"/>
      <c r="E200" s="5"/>
      <c r="F200" s="5"/>
      <c r="G200" s="5"/>
      <c r="H200" s="5"/>
      <c r="I200" s="66"/>
      <c r="J200" s="66"/>
      <c r="K200" s="66"/>
      <c r="L200" s="161"/>
      <c r="M200" s="66"/>
      <c r="N200" s="162"/>
      <c r="O200" s="5"/>
      <c r="P200" s="20"/>
      <c r="Q200" s="163"/>
      <c r="R200" s="163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160"/>
      <c r="BN200" s="5"/>
    </row>
    <row r="201" spans="1:66" ht="12.75">
      <c r="A201" s="5"/>
      <c r="B201" s="160"/>
      <c r="C201" s="5"/>
      <c r="D201" s="5"/>
      <c r="E201" s="5"/>
      <c r="F201" s="5"/>
      <c r="G201" s="5"/>
      <c r="H201" s="5"/>
      <c r="I201" s="66"/>
      <c r="J201" s="66"/>
      <c r="K201" s="66"/>
      <c r="L201" s="161"/>
      <c r="M201" s="66"/>
      <c r="N201" s="162"/>
      <c r="O201" s="5"/>
      <c r="P201" s="20"/>
      <c r="Q201" s="163"/>
      <c r="R201" s="163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160"/>
      <c r="BN201" s="5"/>
    </row>
    <row r="202" spans="1:66" ht="12.75">
      <c r="A202" s="5"/>
      <c r="B202" s="160"/>
      <c r="C202" s="5"/>
      <c r="D202" s="5"/>
      <c r="E202" s="5"/>
      <c r="F202" s="5"/>
      <c r="G202" s="5"/>
      <c r="H202" s="5"/>
      <c r="I202" s="66"/>
      <c r="J202" s="66"/>
      <c r="K202" s="66"/>
      <c r="L202" s="161"/>
      <c r="M202" s="66"/>
      <c r="N202" s="162"/>
      <c r="O202" s="5"/>
      <c r="P202" s="20"/>
      <c r="Q202" s="163"/>
      <c r="R202" s="163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160"/>
      <c r="BN202" s="5"/>
    </row>
    <row r="203" spans="1:66" ht="12.75">
      <c r="A203" s="5"/>
      <c r="B203" s="160"/>
      <c r="C203" s="5"/>
      <c r="D203" s="5"/>
      <c r="E203" s="5"/>
      <c r="F203" s="5"/>
      <c r="G203" s="5"/>
      <c r="H203" s="5"/>
      <c r="I203" s="66"/>
      <c r="J203" s="66"/>
      <c r="K203" s="66"/>
      <c r="L203" s="161"/>
      <c r="M203" s="66"/>
      <c r="N203" s="162"/>
      <c r="O203" s="5"/>
      <c r="P203" s="20"/>
      <c r="Q203" s="163"/>
      <c r="R203" s="163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160"/>
      <c r="BN203" s="5"/>
    </row>
    <row r="204" spans="1:66" ht="12.75">
      <c r="A204" s="5"/>
      <c r="B204" s="160"/>
      <c r="C204" s="5"/>
      <c r="D204" s="5"/>
      <c r="E204" s="5"/>
      <c r="F204" s="5"/>
      <c r="G204" s="5"/>
      <c r="H204" s="5"/>
      <c r="I204" s="66"/>
      <c r="J204" s="66"/>
      <c r="K204" s="66"/>
      <c r="L204" s="161"/>
      <c r="M204" s="66"/>
      <c r="N204" s="162"/>
      <c r="O204" s="5"/>
      <c r="P204" s="20"/>
      <c r="Q204" s="163"/>
      <c r="R204" s="163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160"/>
      <c r="BN204" s="5"/>
    </row>
    <row r="205" spans="1:66" ht="12.75">
      <c r="A205" s="5"/>
      <c r="B205" s="160"/>
      <c r="C205" s="5"/>
      <c r="D205" s="5"/>
      <c r="E205" s="5"/>
      <c r="F205" s="5"/>
      <c r="G205" s="5"/>
      <c r="H205" s="5"/>
      <c r="I205" s="66"/>
      <c r="J205" s="66"/>
      <c r="K205" s="66"/>
      <c r="L205" s="161"/>
      <c r="M205" s="66"/>
      <c r="N205" s="162"/>
      <c r="O205" s="5"/>
      <c r="P205" s="20"/>
      <c r="Q205" s="163"/>
      <c r="R205" s="163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160"/>
      <c r="BN205" s="5"/>
    </row>
    <row r="206" spans="1:66" ht="12.75">
      <c r="A206" s="5"/>
      <c r="B206" s="160"/>
      <c r="C206" s="5"/>
      <c r="D206" s="5"/>
      <c r="E206" s="5"/>
      <c r="F206" s="5"/>
      <c r="G206" s="5"/>
      <c r="H206" s="5"/>
      <c r="I206" s="66"/>
      <c r="J206" s="66"/>
      <c r="K206" s="66"/>
      <c r="L206" s="161"/>
      <c r="M206" s="66"/>
      <c r="N206" s="162"/>
      <c r="O206" s="5"/>
      <c r="P206" s="20"/>
      <c r="Q206" s="163"/>
      <c r="R206" s="163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160"/>
      <c r="BN206" s="5"/>
    </row>
    <row r="207" spans="1:66" ht="12.75">
      <c r="A207" s="5"/>
      <c r="B207" s="160"/>
      <c r="C207" s="5"/>
      <c r="D207" s="5"/>
      <c r="E207" s="5"/>
      <c r="F207" s="5"/>
      <c r="G207" s="5"/>
      <c r="H207" s="5"/>
      <c r="I207" s="66"/>
      <c r="J207" s="66"/>
      <c r="K207" s="66"/>
      <c r="L207" s="161"/>
      <c r="M207" s="66"/>
      <c r="N207" s="162"/>
      <c r="O207" s="5"/>
      <c r="P207" s="20"/>
      <c r="Q207" s="163"/>
      <c r="R207" s="163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160"/>
      <c r="BN207" s="5"/>
    </row>
    <row r="208" spans="1:66" ht="12.75">
      <c r="A208" s="5"/>
      <c r="B208" s="160"/>
      <c r="C208" s="5"/>
      <c r="D208" s="5"/>
      <c r="E208" s="5"/>
      <c r="F208" s="5"/>
      <c r="G208" s="5"/>
      <c r="H208" s="5"/>
      <c r="I208" s="66"/>
      <c r="J208" s="66"/>
      <c r="K208" s="66"/>
      <c r="L208" s="161"/>
      <c r="M208" s="66"/>
      <c r="N208" s="162"/>
      <c r="O208" s="5"/>
      <c r="P208" s="20"/>
      <c r="Q208" s="163"/>
      <c r="R208" s="163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160"/>
      <c r="BN208" s="5"/>
    </row>
    <row r="209" spans="1:66" ht="12.75">
      <c r="A209" s="5"/>
      <c r="B209" s="160"/>
      <c r="C209" s="5"/>
      <c r="D209" s="5"/>
      <c r="E209" s="5"/>
      <c r="F209" s="5"/>
      <c r="G209" s="5"/>
      <c r="H209" s="5"/>
      <c r="I209" s="66"/>
      <c r="J209" s="66"/>
      <c r="K209" s="66"/>
      <c r="L209" s="161"/>
      <c r="M209" s="66"/>
      <c r="N209" s="162"/>
      <c r="O209" s="5"/>
      <c r="P209" s="20"/>
      <c r="Q209" s="163"/>
      <c r="R209" s="163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160"/>
      <c r="BN209" s="5"/>
    </row>
    <row r="210" spans="1:66" ht="12.75">
      <c r="A210" s="5"/>
      <c r="B210" s="160"/>
      <c r="C210" s="5"/>
      <c r="D210" s="5"/>
      <c r="E210" s="5"/>
      <c r="F210" s="5"/>
      <c r="G210" s="5"/>
      <c r="H210" s="5"/>
      <c r="I210" s="66"/>
      <c r="J210" s="66"/>
      <c r="K210" s="66"/>
      <c r="L210" s="161"/>
      <c r="M210" s="66"/>
      <c r="N210" s="162"/>
      <c r="O210" s="5"/>
      <c r="P210" s="20"/>
      <c r="Q210" s="163"/>
      <c r="R210" s="163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160"/>
      <c r="BN210" s="5"/>
    </row>
    <row r="211" spans="1:66" ht="12.75">
      <c r="A211" s="5"/>
      <c r="B211" s="160"/>
      <c r="C211" s="5"/>
      <c r="D211" s="5"/>
      <c r="E211" s="5"/>
      <c r="F211" s="5"/>
      <c r="G211" s="5"/>
      <c r="H211" s="5"/>
      <c r="I211" s="66"/>
      <c r="J211" s="66"/>
      <c r="K211" s="66"/>
      <c r="L211" s="161"/>
      <c r="M211" s="66"/>
      <c r="N211" s="162"/>
      <c r="O211" s="5"/>
      <c r="P211" s="20"/>
      <c r="Q211" s="163"/>
      <c r="R211" s="163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160"/>
      <c r="BN211" s="5"/>
    </row>
    <row r="212" spans="1:66" ht="12.75">
      <c r="A212" s="5"/>
      <c r="B212" s="160"/>
      <c r="C212" s="5"/>
      <c r="D212" s="5"/>
      <c r="E212" s="5"/>
      <c r="F212" s="5"/>
      <c r="G212" s="5"/>
      <c r="H212" s="5"/>
      <c r="I212" s="66"/>
      <c r="J212" s="66"/>
      <c r="K212" s="66"/>
      <c r="L212" s="161"/>
      <c r="M212" s="66"/>
      <c r="N212" s="162"/>
      <c r="O212" s="5"/>
      <c r="P212" s="20"/>
      <c r="Q212" s="163"/>
      <c r="R212" s="163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160"/>
      <c r="BN212" s="5"/>
    </row>
    <row r="213" spans="1:66" ht="12.75">
      <c r="A213" s="5"/>
      <c r="B213" s="160"/>
      <c r="C213" s="5"/>
      <c r="D213" s="5"/>
      <c r="E213" s="5"/>
      <c r="F213" s="5"/>
      <c r="G213" s="5"/>
      <c r="H213" s="5"/>
      <c r="I213" s="66"/>
      <c r="J213" s="66"/>
      <c r="K213" s="66"/>
      <c r="L213" s="161"/>
      <c r="M213" s="66"/>
      <c r="N213" s="162"/>
      <c r="O213" s="5"/>
      <c r="P213" s="20"/>
      <c r="Q213" s="163"/>
      <c r="R213" s="163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160"/>
      <c r="BN213" s="5"/>
    </row>
    <row r="214" spans="1:66" ht="12.75">
      <c r="A214" s="5"/>
      <c r="B214" s="160"/>
      <c r="C214" s="5"/>
      <c r="D214" s="5"/>
      <c r="E214" s="5"/>
      <c r="F214" s="5"/>
      <c r="G214" s="5"/>
      <c r="H214" s="5"/>
      <c r="I214" s="66"/>
      <c r="J214" s="66"/>
      <c r="K214" s="66"/>
      <c r="L214" s="161"/>
      <c r="M214" s="66"/>
      <c r="N214" s="162"/>
      <c r="O214" s="5"/>
      <c r="P214" s="20"/>
      <c r="Q214" s="163"/>
      <c r="R214" s="163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160"/>
      <c r="BN214" s="5"/>
    </row>
    <row r="215" spans="1:66" ht="12.75">
      <c r="A215" s="5"/>
      <c r="B215" s="160"/>
      <c r="C215" s="5"/>
      <c r="D215" s="5"/>
      <c r="E215" s="5"/>
      <c r="F215" s="5"/>
      <c r="G215" s="5"/>
      <c r="H215" s="5"/>
      <c r="I215" s="66"/>
      <c r="J215" s="66"/>
      <c r="K215" s="66"/>
      <c r="L215" s="161"/>
      <c r="M215" s="66"/>
      <c r="N215" s="162"/>
      <c r="O215" s="5"/>
      <c r="P215" s="20"/>
      <c r="Q215" s="163"/>
      <c r="R215" s="163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160"/>
      <c r="BN215" s="5"/>
    </row>
    <row r="216" spans="1:66" ht="12.75">
      <c r="A216" s="5"/>
      <c r="B216" s="160"/>
      <c r="C216" s="5"/>
      <c r="D216" s="5"/>
      <c r="E216" s="5"/>
      <c r="F216" s="5"/>
      <c r="G216" s="5"/>
      <c r="H216" s="5"/>
      <c r="I216" s="66"/>
      <c r="J216" s="66"/>
      <c r="K216" s="66"/>
      <c r="L216" s="161"/>
      <c r="M216" s="66"/>
      <c r="N216" s="162"/>
      <c r="O216" s="5"/>
      <c r="P216" s="20"/>
      <c r="Q216" s="163"/>
      <c r="R216" s="163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160"/>
      <c r="BN216" s="5"/>
    </row>
    <row r="217" spans="1:66" ht="12.75">
      <c r="A217" s="5"/>
      <c r="B217" s="160"/>
      <c r="C217" s="5"/>
      <c r="D217" s="5"/>
      <c r="E217" s="5"/>
      <c r="F217" s="5"/>
      <c r="G217" s="5"/>
      <c r="H217" s="5"/>
      <c r="I217" s="66"/>
      <c r="J217" s="66"/>
      <c r="K217" s="66"/>
      <c r="L217" s="161"/>
      <c r="M217" s="66"/>
      <c r="N217" s="162"/>
      <c r="O217" s="5"/>
      <c r="P217" s="20"/>
      <c r="Q217" s="163"/>
      <c r="R217" s="163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160"/>
      <c r="BN217" s="5"/>
    </row>
    <row r="218" spans="1:66" ht="12.75">
      <c r="A218" s="5"/>
      <c r="B218" s="160"/>
      <c r="C218" s="5"/>
      <c r="D218" s="5"/>
      <c r="E218" s="5"/>
      <c r="F218" s="5"/>
      <c r="G218" s="5"/>
      <c r="H218" s="5"/>
      <c r="I218" s="66"/>
      <c r="J218" s="66"/>
      <c r="K218" s="66"/>
      <c r="L218" s="161"/>
      <c r="M218" s="66"/>
      <c r="N218" s="162"/>
      <c r="O218" s="5"/>
      <c r="P218" s="20"/>
      <c r="Q218" s="163"/>
      <c r="R218" s="163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160"/>
      <c r="BN218" s="5"/>
    </row>
    <row r="219" spans="1:66" ht="12.75">
      <c r="A219" s="5"/>
      <c r="B219" s="160"/>
      <c r="C219" s="5"/>
      <c r="D219" s="5"/>
      <c r="E219" s="5"/>
      <c r="F219" s="5"/>
      <c r="G219" s="5"/>
      <c r="H219" s="5"/>
      <c r="I219" s="66"/>
      <c r="J219" s="66"/>
      <c r="K219" s="66"/>
      <c r="L219" s="161"/>
      <c r="M219" s="66"/>
      <c r="N219" s="162"/>
      <c r="O219" s="5"/>
      <c r="P219" s="20"/>
      <c r="Q219" s="163"/>
      <c r="R219" s="163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160"/>
      <c r="BN219" s="5"/>
    </row>
    <row r="220" spans="1:66" ht="12.75">
      <c r="A220" s="5"/>
      <c r="B220" s="160"/>
      <c r="C220" s="5"/>
      <c r="D220" s="5"/>
      <c r="E220" s="5"/>
      <c r="F220" s="5"/>
      <c r="G220" s="5"/>
      <c r="H220" s="5"/>
      <c r="I220" s="66"/>
      <c r="J220" s="66"/>
      <c r="K220" s="66"/>
      <c r="L220" s="161"/>
      <c r="M220" s="66"/>
      <c r="N220" s="162"/>
      <c r="O220" s="5"/>
      <c r="P220" s="20"/>
      <c r="Q220" s="163"/>
      <c r="R220" s="163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160"/>
      <c r="BN220" s="5"/>
    </row>
    <row r="221" spans="1:66" ht="12.75">
      <c r="A221" s="5"/>
      <c r="B221" s="160"/>
      <c r="C221" s="5"/>
      <c r="D221" s="5"/>
      <c r="E221" s="5"/>
      <c r="F221" s="5"/>
      <c r="G221" s="5"/>
      <c r="H221" s="5"/>
      <c r="I221" s="66"/>
      <c r="J221" s="66"/>
      <c r="K221" s="66"/>
      <c r="L221" s="161"/>
      <c r="M221" s="66"/>
      <c r="N221" s="162"/>
      <c r="O221" s="5"/>
      <c r="P221" s="20"/>
      <c r="Q221" s="163"/>
      <c r="R221" s="163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160"/>
      <c r="BN221" s="5"/>
    </row>
    <row r="222" spans="1:66" ht="12.75">
      <c r="A222" s="5"/>
      <c r="B222" s="160"/>
      <c r="C222" s="5"/>
      <c r="D222" s="5"/>
      <c r="E222" s="5"/>
      <c r="F222" s="5"/>
      <c r="G222" s="5"/>
      <c r="H222" s="5"/>
      <c r="I222" s="66"/>
      <c r="J222" s="66"/>
      <c r="K222" s="66"/>
      <c r="L222" s="161"/>
      <c r="M222" s="66"/>
      <c r="N222" s="162"/>
      <c r="O222" s="5"/>
      <c r="P222" s="20"/>
      <c r="Q222" s="163"/>
      <c r="R222" s="163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160"/>
      <c r="BN222" s="5"/>
    </row>
    <row r="223" spans="1:66" ht="12.75">
      <c r="A223" s="5"/>
      <c r="B223" s="160"/>
      <c r="C223" s="5"/>
      <c r="D223" s="5"/>
      <c r="E223" s="5"/>
      <c r="F223" s="5"/>
      <c r="G223" s="5"/>
      <c r="H223" s="5"/>
      <c r="I223" s="66"/>
      <c r="J223" s="66"/>
      <c r="K223" s="66"/>
      <c r="L223" s="161"/>
      <c r="M223" s="66"/>
      <c r="N223" s="162"/>
      <c r="O223" s="5"/>
      <c r="P223" s="20"/>
      <c r="Q223" s="163"/>
      <c r="R223" s="163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160"/>
      <c r="BN223" s="5"/>
    </row>
    <row r="224" spans="1:66" ht="12.75">
      <c r="A224" s="5"/>
      <c r="B224" s="160"/>
      <c r="C224" s="5"/>
      <c r="D224" s="5"/>
      <c r="E224" s="5"/>
      <c r="F224" s="5"/>
      <c r="G224" s="5"/>
      <c r="H224" s="5"/>
      <c r="I224" s="66"/>
      <c r="J224" s="66"/>
      <c r="K224" s="66"/>
      <c r="L224" s="161"/>
      <c r="M224" s="66"/>
      <c r="N224" s="162"/>
      <c r="O224" s="5"/>
      <c r="P224" s="20"/>
      <c r="Q224" s="163"/>
      <c r="R224" s="163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160"/>
      <c r="BN224" s="5"/>
    </row>
    <row r="225" spans="1:66" ht="12.75">
      <c r="A225" s="5"/>
      <c r="B225" s="160"/>
      <c r="C225" s="5"/>
      <c r="D225" s="5"/>
      <c r="E225" s="5"/>
      <c r="F225" s="5"/>
      <c r="G225" s="5"/>
      <c r="H225" s="5"/>
      <c r="I225" s="66"/>
      <c r="J225" s="66"/>
      <c r="K225" s="66"/>
      <c r="L225" s="161"/>
      <c r="M225" s="66"/>
      <c r="N225" s="162"/>
      <c r="O225" s="5"/>
      <c r="P225" s="20"/>
      <c r="Q225" s="163"/>
      <c r="R225" s="163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160"/>
      <c r="BN225" s="5"/>
    </row>
    <row r="226" spans="1:66" ht="12.75">
      <c r="A226" s="5"/>
      <c r="B226" s="160"/>
      <c r="C226" s="5"/>
      <c r="D226" s="5"/>
      <c r="E226" s="5"/>
      <c r="F226" s="5"/>
      <c r="G226" s="5"/>
      <c r="H226" s="5"/>
      <c r="I226" s="66"/>
      <c r="J226" s="66"/>
      <c r="K226" s="66"/>
      <c r="L226" s="161"/>
      <c r="M226" s="66"/>
      <c r="N226" s="162"/>
      <c r="O226" s="5"/>
      <c r="P226" s="20"/>
      <c r="Q226" s="163"/>
      <c r="R226" s="163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160"/>
      <c r="BN226" s="5"/>
    </row>
    <row r="227" spans="1:66" ht="12.75">
      <c r="A227" s="5"/>
      <c r="B227" s="160"/>
      <c r="C227" s="5"/>
      <c r="D227" s="5"/>
      <c r="E227" s="5"/>
      <c r="F227" s="5"/>
      <c r="G227" s="5"/>
      <c r="H227" s="5"/>
      <c r="I227" s="66"/>
      <c r="J227" s="66"/>
      <c r="K227" s="66"/>
      <c r="L227" s="161"/>
      <c r="M227" s="66"/>
      <c r="N227" s="162"/>
      <c r="O227" s="5"/>
      <c r="P227" s="20"/>
      <c r="Q227" s="163"/>
      <c r="R227" s="163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160"/>
      <c r="BN227" s="5"/>
    </row>
    <row r="228" spans="1:66" ht="12.75">
      <c r="A228" s="5"/>
      <c r="B228" s="160"/>
      <c r="C228" s="5"/>
      <c r="D228" s="5"/>
      <c r="E228" s="5"/>
      <c r="F228" s="5"/>
      <c r="G228" s="5"/>
      <c r="H228" s="5"/>
      <c r="I228" s="66"/>
      <c r="J228" s="66"/>
      <c r="K228" s="66"/>
      <c r="L228" s="161"/>
      <c r="M228" s="66"/>
      <c r="N228" s="162"/>
      <c r="O228" s="5"/>
      <c r="P228" s="20"/>
      <c r="Q228" s="163"/>
      <c r="R228" s="163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160"/>
      <c r="BN228" s="5"/>
    </row>
    <row r="229" spans="1:66" ht="12.75">
      <c r="A229" s="5"/>
      <c r="B229" s="160"/>
      <c r="C229" s="5"/>
      <c r="D229" s="5"/>
      <c r="E229" s="5"/>
      <c r="F229" s="5"/>
      <c r="G229" s="5"/>
      <c r="H229" s="5"/>
      <c r="I229" s="66"/>
      <c r="J229" s="66"/>
      <c r="K229" s="66"/>
      <c r="L229" s="161"/>
      <c r="M229" s="66"/>
      <c r="N229" s="162"/>
      <c r="O229" s="5"/>
      <c r="P229" s="20"/>
      <c r="Q229" s="163"/>
      <c r="R229" s="163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160"/>
      <c r="BN229" s="5"/>
    </row>
    <row r="230" spans="1:66" ht="12.75">
      <c r="A230" s="5"/>
      <c r="B230" s="160"/>
      <c r="C230" s="5"/>
      <c r="D230" s="5"/>
      <c r="E230" s="5"/>
      <c r="F230" s="5"/>
      <c r="G230" s="5"/>
      <c r="H230" s="5"/>
      <c r="I230" s="66"/>
      <c r="J230" s="66"/>
      <c r="K230" s="66"/>
      <c r="L230" s="161"/>
      <c r="M230" s="66"/>
      <c r="N230" s="162"/>
      <c r="O230" s="5"/>
      <c r="P230" s="20"/>
      <c r="Q230" s="163"/>
      <c r="R230" s="163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160"/>
      <c r="BN230" s="5"/>
    </row>
    <row r="231" spans="1:66" ht="12.75">
      <c r="A231" s="5"/>
      <c r="B231" s="160"/>
      <c r="C231" s="5"/>
      <c r="D231" s="5"/>
      <c r="E231" s="5"/>
      <c r="F231" s="5"/>
      <c r="G231" s="5"/>
      <c r="H231" s="5"/>
      <c r="I231" s="66"/>
      <c r="J231" s="66"/>
      <c r="K231" s="66"/>
      <c r="L231" s="161"/>
      <c r="M231" s="66"/>
      <c r="N231" s="162"/>
      <c r="O231" s="5"/>
      <c r="P231" s="20"/>
      <c r="Q231" s="163"/>
      <c r="R231" s="163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160"/>
      <c r="BN231" s="5"/>
    </row>
    <row r="232" spans="1:66" ht="12.75">
      <c r="A232" s="5"/>
      <c r="B232" s="160"/>
      <c r="C232" s="5"/>
      <c r="D232" s="5"/>
      <c r="E232" s="5"/>
      <c r="F232" s="5"/>
      <c r="G232" s="5"/>
      <c r="H232" s="5"/>
      <c r="I232" s="66"/>
      <c r="J232" s="66"/>
      <c r="K232" s="66"/>
      <c r="L232" s="161"/>
      <c r="M232" s="66"/>
      <c r="N232" s="162"/>
      <c r="O232" s="5"/>
      <c r="P232" s="20"/>
      <c r="Q232" s="163"/>
      <c r="R232" s="163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160"/>
      <c r="BN232" s="5"/>
    </row>
    <row r="233" spans="1:66" ht="12.75">
      <c r="A233" s="5"/>
      <c r="B233" s="160"/>
      <c r="C233" s="5"/>
      <c r="D233" s="5"/>
      <c r="E233" s="5"/>
      <c r="F233" s="5"/>
      <c r="G233" s="5"/>
      <c r="H233" s="5"/>
      <c r="I233" s="66"/>
      <c r="J233" s="66"/>
      <c r="K233" s="66"/>
      <c r="L233" s="161"/>
      <c r="M233" s="66"/>
      <c r="N233" s="162"/>
      <c r="O233" s="5"/>
      <c r="P233" s="20"/>
      <c r="Q233" s="163"/>
      <c r="R233" s="163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160"/>
      <c r="BN233" s="5"/>
    </row>
    <row r="234" spans="1:66" ht="12.75">
      <c r="A234" s="5"/>
      <c r="B234" s="160"/>
      <c r="C234" s="5"/>
      <c r="D234" s="5"/>
      <c r="E234" s="5"/>
      <c r="F234" s="5"/>
      <c r="G234" s="5"/>
      <c r="H234" s="5"/>
      <c r="I234" s="66"/>
      <c r="J234" s="66"/>
      <c r="K234" s="66"/>
      <c r="L234" s="161"/>
      <c r="M234" s="66"/>
      <c r="N234" s="162"/>
      <c r="O234" s="5"/>
      <c r="P234" s="20"/>
      <c r="Q234" s="163"/>
      <c r="R234" s="163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160"/>
      <c r="BN234" s="5"/>
    </row>
    <row r="235" spans="1:66" ht="12.75">
      <c r="A235" s="5"/>
      <c r="B235" s="160"/>
      <c r="C235" s="5"/>
      <c r="D235" s="5"/>
      <c r="E235" s="5"/>
      <c r="F235" s="5"/>
      <c r="G235" s="5"/>
      <c r="H235" s="5"/>
      <c r="I235" s="66"/>
      <c r="J235" s="66"/>
      <c r="K235" s="66"/>
      <c r="L235" s="161"/>
      <c r="M235" s="66"/>
      <c r="N235" s="162"/>
      <c r="O235" s="5"/>
      <c r="P235" s="20"/>
      <c r="Q235" s="163"/>
      <c r="R235" s="163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160"/>
      <c r="BN235" s="5"/>
    </row>
    <row r="236" spans="1:66" ht="12.75">
      <c r="A236" s="5"/>
      <c r="B236" s="160"/>
      <c r="C236" s="5"/>
      <c r="D236" s="5"/>
      <c r="E236" s="5"/>
      <c r="F236" s="5"/>
      <c r="G236" s="5"/>
      <c r="H236" s="5"/>
      <c r="I236" s="66"/>
      <c r="J236" s="66"/>
      <c r="K236" s="66"/>
      <c r="L236" s="161"/>
      <c r="M236" s="66"/>
      <c r="N236" s="162"/>
      <c r="O236" s="5"/>
      <c r="P236" s="20"/>
      <c r="Q236" s="163"/>
      <c r="R236" s="163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160"/>
      <c r="BN236" s="5"/>
    </row>
    <row r="237" spans="1:66" ht="12.75">
      <c r="A237" s="5"/>
      <c r="B237" s="160"/>
      <c r="C237" s="5"/>
      <c r="D237" s="5"/>
      <c r="E237" s="5"/>
      <c r="F237" s="5"/>
      <c r="G237" s="5"/>
      <c r="H237" s="5"/>
      <c r="I237" s="66"/>
      <c r="J237" s="66"/>
      <c r="K237" s="66"/>
      <c r="L237" s="161"/>
      <c r="M237" s="66"/>
      <c r="N237" s="162"/>
      <c r="O237" s="5"/>
      <c r="P237" s="20"/>
      <c r="Q237" s="163"/>
      <c r="R237" s="163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160"/>
      <c r="BN237" s="5"/>
    </row>
    <row r="238" spans="1:66" ht="12.75">
      <c r="A238" s="5"/>
      <c r="B238" s="160"/>
      <c r="C238" s="5"/>
      <c r="D238" s="5"/>
      <c r="E238" s="5"/>
      <c r="F238" s="5"/>
      <c r="G238" s="5"/>
      <c r="H238" s="5"/>
      <c r="I238" s="66"/>
      <c r="J238" s="66"/>
      <c r="K238" s="66"/>
      <c r="L238" s="161"/>
      <c r="M238" s="66"/>
      <c r="N238" s="162"/>
      <c r="O238" s="5"/>
      <c r="P238" s="20"/>
      <c r="Q238" s="163"/>
      <c r="R238" s="163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160"/>
      <c r="BN238" s="5"/>
    </row>
    <row r="239" spans="1:66" ht="12.75">
      <c r="A239" s="5"/>
      <c r="B239" s="160"/>
      <c r="C239" s="5"/>
      <c r="D239" s="5"/>
      <c r="E239" s="5"/>
      <c r="F239" s="5"/>
      <c r="G239" s="5"/>
      <c r="H239" s="5"/>
      <c r="I239" s="66"/>
      <c r="J239" s="66"/>
      <c r="K239" s="66"/>
      <c r="L239" s="161"/>
      <c r="M239" s="66"/>
      <c r="N239" s="162"/>
      <c r="O239" s="5"/>
      <c r="P239" s="20"/>
      <c r="Q239" s="163"/>
      <c r="R239" s="163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160"/>
      <c r="BN239" s="5"/>
    </row>
    <row r="240" spans="1:66" ht="12.75">
      <c r="A240" s="5"/>
      <c r="B240" s="160"/>
      <c r="C240" s="5"/>
      <c r="D240" s="5"/>
      <c r="E240" s="5"/>
      <c r="F240" s="5"/>
      <c r="G240" s="5"/>
      <c r="H240" s="5"/>
      <c r="I240" s="66"/>
      <c r="J240" s="66"/>
      <c r="K240" s="66"/>
      <c r="L240" s="161"/>
      <c r="M240" s="66"/>
      <c r="N240" s="162"/>
      <c r="O240" s="5"/>
      <c r="P240" s="20"/>
      <c r="Q240" s="163"/>
      <c r="R240" s="163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160"/>
      <c r="BN240" s="5"/>
    </row>
    <row r="241" spans="1:66" ht="12.75">
      <c r="A241" s="5"/>
      <c r="B241" s="160"/>
      <c r="C241" s="5"/>
      <c r="D241" s="5"/>
      <c r="E241" s="5"/>
      <c r="F241" s="5"/>
      <c r="G241" s="5"/>
      <c r="H241" s="5"/>
      <c r="I241" s="66"/>
      <c r="J241" s="66"/>
      <c r="K241" s="66"/>
      <c r="L241" s="161"/>
      <c r="M241" s="66"/>
      <c r="N241" s="162"/>
      <c r="O241" s="5"/>
      <c r="P241" s="20"/>
      <c r="Q241" s="163"/>
      <c r="R241" s="163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160"/>
      <c r="BN241" s="5"/>
    </row>
    <row r="242" spans="1:66" ht="12.75">
      <c r="A242" s="5"/>
      <c r="B242" s="160"/>
      <c r="C242" s="5"/>
      <c r="D242" s="5"/>
      <c r="E242" s="5"/>
      <c r="F242" s="5"/>
      <c r="G242" s="5"/>
      <c r="H242" s="5"/>
      <c r="I242" s="66"/>
      <c r="J242" s="66"/>
      <c r="K242" s="66"/>
      <c r="L242" s="161"/>
      <c r="M242" s="66"/>
      <c r="N242" s="162"/>
      <c r="O242" s="5"/>
      <c r="P242" s="20"/>
      <c r="Q242" s="163"/>
      <c r="R242" s="163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160"/>
      <c r="BN242" s="5"/>
    </row>
    <row r="243" spans="1:66" ht="12.75">
      <c r="A243" s="5"/>
      <c r="B243" s="160"/>
      <c r="C243" s="5"/>
      <c r="D243" s="5"/>
      <c r="E243" s="5"/>
      <c r="F243" s="5"/>
      <c r="G243" s="5"/>
      <c r="H243" s="5"/>
      <c r="I243" s="66"/>
      <c r="J243" s="66"/>
      <c r="K243" s="66"/>
      <c r="L243" s="161"/>
      <c r="M243" s="66"/>
      <c r="N243" s="162"/>
      <c r="O243" s="5"/>
      <c r="P243" s="20"/>
      <c r="Q243" s="163"/>
      <c r="R243" s="163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160"/>
      <c r="BN243" s="5"/>
    </row>
    <row r="244" spans="1:66" ht="12.75">
      <c r="A244" s="5"/>
      <c r="B244" s="160"/>
      <c r="C244" s="5"/>
      <c r="D244" s="5"/>
      <c r="E244" s="5"/>
      <c r="F244" s="5"/>
      <c r="G244" s="5"/>
      <c r="H244" s="5"/>
      <c r="I244" s="66"/>
      <c r="J244" s="66"/>
      <c r="K244" s="66"/>
      <c r="L244" s="161"/>
      <c r="M244" s="66"/>
      <c r="N244" s="162"/>
      <c r="O244" s="5"/>
      <c r="P244" s="20"/>
      <c r="Q244" s="163"/>
      <c r="R244" s="163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160"/>
      <c r="BN244" s="5"/>
    </row>
    <row r="245" spans="1:66" ht="12.75">
      <c r="A245" s="5"/>
      <c r="B245" s="160"/>
      <c r="C245" s="5"/>
      <c r="D245" s="5"/>
      <c r="E245" s="5"/>
      <c r="F245" s="5"/>
      <c r="G245" s="5"/>
      <c r="H245" s="5"/>
      <c r="I245" s="66"/>
      <c r="J245" s="66"/>
      <c r="K245" s="66"/>
      <c r="L245" s="161"/>
      <c r="M245" s="66"/>
      <c r="N245" s="162"/>
      <c r="O245" s="5"/>
      <c r="P245" s="20"/>
      <c r="Q245" s="163"/>
      <c r="R245" s="163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160"/>
      <c r="BN245" s="5"/>
    </row>
    <row r="246" spans="1:66" ht="12.75">
      <c r="A246" s="5"/>
      <c r="B246" s="160"/>
      <c r="C246" s="5"/>
      <c r="D246" s="5"/>
      <c r="E246" s="5"/>
      <c r="F246" s="5"/>
      <c r="G246" s="5"/>
      <c r="H246" s="5"/>
      <c r="I246" s="66"/>
      <c r="J246" s="66"/>
      <c r="K246" s="66"/>
      <c r="L246" s="161"/>
      <c r="M246" s="66"/>
      <c r="N246" s="162"/>
      <c r="O246" s="5"/>
      <c r="P246" s="20"/>
      <c r="Q246" s="163"/>
      <c r="R246" s="163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160"/>
      <c r="BN246" s="5"/>
    </row>
    <row r="247" spans="1:66" ht="12.75">
      <c r="A247" s="5"/>
      <c r="B247" s="160"/>
      <c r="C247" s="5"/>
      <c r="D247" s="5"/>
      <c r="E247" s="5"/>
      <c r="F247" s="5"/>
      <c r="G247" s="5"/>
      <c r="H247" s="5"/>
      <c r="I247" s="66"/>
      <c r="J247" s="66"/>
      <c r="K247" s="66"/>
      <c r="L247" s="161"/>
      <c r="M247" s="66"/>
      <c r="N247" s="162"/>
      <c r="O247" s="5"/>
      <c r="P247" s="20"/>
      <c r="Q247" s="163"/>
      <c r="R247" s="163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160"/>
      <c r="BN247" s="5"/>
    </row>
    <row r="248" spans="1:66" ht="12.75">
      <c r="A248" s="5"/>
      <c r="B248" s="160"/>
      <c r="C248" s="5"/>
      <c r="D248" s="5"/>
      <c r="E248" s="5"/>
      <c r="F248" s="5"/>
      <c r="G248" s="5"/>
      <c r="H248" s="5"/>
      <c r="I248" s="66"/>
      <c r="J248" s="66"/>
      <c r="K248" s="66"/>
      <c r="L248" s="161"/>
      <c r="M248" s="66"/>
      <c r="N248" s="162"/>
      <c r="O248" s="5"/>
      <c r="P248" s="20"/>
      <c r="Q248" s="163"/>
      <c r="R248" s="163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160"/>
      <c r="BN248" s="5"/>
    </row>
    <row r="249" spans="1:66" ht="12.75">
      <c r="A249" s="5"/>
      <c r="B249" s="160"/>
      <c r="C249" s="5"/>
      <c r="D249" s="5"/>
      <c r="E249" s="5"/>
      <c r="F249" s="5"/>
      <c r="G249" s="5"/>
      <c r="H249" s="5"/>
      <c r="I249" s="66"/>
      <c r="J249" s="66"/>
      <c r="K249" s="66"/>
      <c r="L249" s="161"/>
      <c r="M249" s="66"/>
      <c r="N249" s="162"/>
      <c r="O249" s="5"/>
      <c r="P249" s="20"/>
      <c r="Q249" s="163"/>
      <c r="R249" s="163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160"/>
      <c r="BN249" s="5"/>
    </row>
    <row r="250" spans="1:66" ht="12.75">
      <c r="A250" s="5"/>
      <c r="B250" s="160"/>
      <c r="C250" s="5"/>
      <c r="D250" s="5"/>
      <c r="E250" s="5"/>
      <c r="F250" s="5"/>
      <c r="G250" s="5"/>
      <c r="H250" s="5"/>
      <c r="I250" s="66"/>
      <c r="J250" s="66"/>
      <c r="K250" s="66"/>
      <c r="L250" s="161"/>
      <c r="M250" s="66"/>
      <c r="N250" s="162"/>
      <c r="O250" s="5"/>
      <c r="P250" s="20"/>
      <c r="Q250" s="163"/>
      <c r="R250" s="163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160"/>
      <c r="BN250" s="5"/>
    </row>
    <row r="251" spans="1:66" ht="12.75">
      <c r="A251" s="5"/>
      <c r="B251" s="160"/>
      <c r="C251" s="5"/>
      <c r="D251" s="5"/>
      <c r="E251" s="5"/>
      <c r="F251" s="5"/>
      <c r="G251" s="5"/>
      <c r="H251" s="5"/>
      <c r="I251" s="66"/>
      <c r="J251" s="66"/>
      <c r="K251" s="66"/>
      <c r="L251" s="161"/>
      <c r="M251" s="66"/>
      <c r="N251" s="162"/>
      <c r="O251" s="5"/>
      <c r="P251" s="20"/>
      <c r="Q251" s="163"/>
      <c r="R251" s="163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160"/>
      <c r="BN251" s="5"/>
    </row>
    <row r="252" spans="1:66" ht="12.75">
      <c r="A252" s="5"/>
      <c r="B252" s="160"/>
      <c r="C252" s="5"/>
      <c r="D252" s="5"/>
      <c r="E252" s="5"/>
      <c r="F252" s="5"/>
      <c r="G252" s="5"/>
      <c r="H252" s="5"/>
      <c r="I252" s="66"/>
      <c r="J252" s="66"/>
      <c r="K252" s="66"/>
      <c r="L252" s="161"/>
      <c r="M252" s="66"/>
      <c r="N252" s="162"/>
      <c r="O252" s="5"/>
      <c r="P252" s="20"/>
      <c r="Q252" s="163"/>
      <c r="R252" s="163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160"/>
      <c r="BN252" s="5"/>
    </row>
    <row r="253" spans="1:66" ht="12.75">
      <c r="A253" s="5"/>
      <c r="B253" s="160"/>
      <c r="C253" s="5"/>
      <c r="D253" s="5"/>
      <c r="E253" s="5"/>
      <c r="F253" s="5"/>
      <c r="G253" s="5"/>
      <c r="H253" s="5"/>
      <c r="I253" s="66"/>
      <c r="J253" s="66"/>
      <c r="K253" s="66"/>
      <c r="L253" s="161"/>
      <c r="M253" s="66"/>
      <c r="N253" s="162"/>
      <c r="O253" s="5"/>
      <c r="P253" s="20"/>
      <c r="Q253" s="163"/>
      <c r="R253" s="163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160"/>
      <c r="BN253" s="5"/>
    </row>
    <row r="254" spans="1:66" ht="12.75">
      <c r="A254" s="5"/>
      <c r="B254" s="160"/>
      <c r="C254" s="5"/>
      <c r="D254" s="5"/>
      <c r="E254" s="5"/>
      <c r="F254" s="5"/>
      <c r="G254" s="5"/>
      <c r="H254" s="5"/>
      <c r="I254" s="66"/>
      <c r="J254" s="66"/>
      <c r="K254" s="66"/>
      <c r="L254" s="161"/>
      <c r="M254" s="66"/>
      <c r="N254" s="162"/>
      <c r="O254" s="5"/>
      <c r="P254" s="20"/>
      <c r="Q254" s="163"/>
      <c r="R254" s="163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160"/>
      <c r="BN254" s="5"/>
    </row>
    <row r="255" spans="1:66" ht="12.75">
      <c r="A255" s="5"/>
      <c r="B255" s="160"/>
      <c r="C255" s="5"/>
      <c r="D255" s="5"/>
      <c r="E255" s="5"/>
      <c r="F255" s="5"/>
      <c r="G255" s="5"/>
      <c r="H255" s="5"/>
      <c r="I255" s="66"/>
      <c r="J255" s="66"/>
      <c r="K255" s="66"/>
      <c r="L255" s="161"/>
      <c r="M255" s="66"/>
      <c r="N255" s="162"/>
      <c r="O255" s="5"/>
      <c r="P255" s="20"/>
      <c r="Q255" s="163"/>
      <c r="R255" s="163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160"/>
      <c r="BN255" s="5"/>
    </row>
    <row r="256" spans="1:66" ht="12.75">
      <c r="A256" s="5"/>
      <c r="B256" s="160"/>
      <c r="C256" s="5"/>
      <c r="D256" s="5"/>
      <c r="E256" s="5"/>
      <c r="F256" s="5"/>
      <c r="G256" s="5"/>
      <c r="H256" s="5"/>
      <c r="I256" s="66"/>
      <c r="J256" s="66"/>
      <c r="K256" s="66"/>
      <c r="L256" s="161"/>
      <c r="M256" s="66"/>
      <c r="N256" s="162"/>
      <c r="O256" s="5"/>
      <c r="P256" s="20"/>
      <c r="Q256" s="163"/>
      <c r="R256" s="163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160"/>
      <c r="BN256" s="5"/>
    </row>
    <row r="257" spans="1:66" ht="12.75">
      <c r="A257" s="5"/>
      <c r="B257" s="160"/>
      <c r="C257" s="5"/>
      <c r="D257" s="5"/>
      <c r="E257" s="5"/>
      <c r="F257" s="5"/>
      <c r="G257" s="5"/>
      <c r="H257" s="5"/>
      <c r="I257" s="66"/>
      <c r="J257" s="66"/>
      <c r="K257" s="66"/>
      <c r="L257" s="161"/>
      <c r="M257" s="66"/>
      <c r="N257" s="162"/>
      <c r="O257" s="5"/>
      <c r="P257" s="20"/>
      <c r="Q257" s="163"/>
      <c r="R257" s="163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160"/>
      <c r="BN257" s="5"/>
    </row>
    <row r="258" spans="1:66" ht="12.75">
      <c r="A258" s="5"/>
      <c r="B258" s="160"/>
      <c r="C258" s="5"/>
      <c r="D258" s="5"/>
      <c r="E258" s="5"/>
      <c r="F258" s="5"/>
      <c r="G258" s="5"/>
      <c r="H258" s="5"/>
      <c r="I258" s="66"/>
      <c r="J258" s="66"/>
      <c r="K258" s="66"/>
      <c r="L258" s="161"/>
      <c r="M258" s="66"/>
      <c r="N258" s="162"/>
      <c r="O258" s="5"/>
      <c r="P258" s="20"/>
      <c r="Q258" s="163"/>
      <c r="R258" s="163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160"/>
      <c r="BN258" s="5"/>
    </row>
    <row r="259" spans="1:66" ht="12.75">
      <c r="A259" s="5"/>
      <c r="B259" s="160"/>
      <c r="C259" s="5"/>
      <c r="D259" s="5"/>
      <c r="E259" s="5"/>
      <c r="F259" s="5"/>
      <c r="G259" s="5"/>
      <c r="H259" s="5"/>
      <c r="I259" s="66"/>
      <c r="J259" s="66"/>
      <c r="K259" s="66"/>
      <c r="L259" s="161"/>
      <c r="M259" s="66"/>
      <c r="N259" s="162"/>
      <c r="O259" s="5"/>
      <c r="P259" s="20"/>
      <c r="Q259" s="163"/>
      <c r="R259" s="163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160"/>
      <c r="BN259" s="5"/>
    </row>
    <row r="260" spans="1:66" ht="12.75">
      <c r="A260" s="5"/>
      <c r="B260" s="160"/>
      <c r="C260" s="5"/>
      <c r="D260" s="5"/>
      <c r="E260" s="5"/>
      <c r="F260" s="5"/>
      <c r="G260" s="5"/>
      <c r="H260" s="5"/>
      <c r="I260" s="66"/>
      <c r="J260" s="66"/>
      <c r="K260" s="66"/>
      <c r="L260" s="161"/>
      <c r="M260" s="66"/>
      <c r="N260" s="162"/>
      <c r="O260" s="5"/>
      <c r="P260" s="20"/>
      <c r="Q260" s="163"/>
      <c r="R260" s="163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160"/>
      <c r="BN260" s="5"/>
    </row>
    <row r="261" spans="1:66" ht="12.75">
      <c r="A261" s="5"/>
      <c r="B261" s="160"/>
      <c r="C261" s="5"/>
      <c r="D261" s="5"/>
      <c r="E261" s="5"/>
      <c r="F261" s="5"/>
      <c r="G261" s="5"/>
      <c r="H261" s="5"/>
      <c r="I261" s="66"/>
      <c r="J261" s="66"/>
      <c r="K261" s="66"/>
      <c r="L261" s="161"/>
      <c r="M261" s="66"/>
      <c r="N261" s="162"/>
      <c r="O261" s="5"/>
      <c r="P261" s="20"/>
      <c r="Q261" s="163"/>
      <c r="R261" s="163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160"/>
      <c r="BN261" s="5"/>
    </row>
    <row r="262" spans="1:66" ht="12.75">
      <c r="A262" s="5"/>
      <c r="B262" s="160"/>
      <c r="C262" s="5"/>
      <c r="D262" s="5"/>
      <c r="E262" s="5"/>
      <c r="F262" s="5"/>
      <c r="G262" s="5"/>
      <c r="H262" s="5"/>
      <c r="I262" s="66"/>
      <c r="J262" s="66"/>
      <c r="K262" s="66"/>
      <c r="L262" s="161"/>
      <c r="M262" s="66"/>
      <c r="N262" s="162"/>
      <c r="O262" s="5"/>
      <c r="P262" s="20"/>
      <c r="Q262" s="163"/>
      <c r="R262" s="163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160"/>
      <c r="BN262" s="5"/>
    </row>
    <row r="263" spans="1:66" ht="12.75">
      <c r="A263" s="5"/>
      <c r="B263" s="160"/>
      <c r="C263" s="5"/>
      <c r="D263" s="5"/>
      <c r="E263" s="5"/>
      <c r="F263" s="5"/>
      <c r="G263" s="5"/>
      <c r="H263" s="5"/>
      <c r="I263" s="66"/>
      <c r="J263" s="66"/>
      <c r="K263" s="66"/>
      <c r="L263" s="161"/>
      <c r="M263" s="66"/>
      <c r="N263" s="162"/>
      <c r="O263" s="5"/>
      <c r="P263" s="20"/>
      <c r="Q263" s="163"/>
      <c r="R263" s="163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160"/>
      <c r="BN263" s="5"/>
    </row>
    <row r="264" spans="1:66" ht="12.75">
      <c r="A264" s="5"/>
      <c r="B264" s="160"/>
      <c r="C264" s="5"/>
      <c r="D264" s="5"/>
      <c r="E264" s="5"/>
      <c r="F264" s="5"/>
      <c r="G264" s="5"/>
      <c r="H264" s="5"/>
      <c r="I264" s="66"/>
      <c r="J264" s="66"/>
      <c r="K264" s="66"/>
      <c r="L264" s="161"/>
      <c r="M264" s="66"/>
      <c r="N264" s="162"/>
      <c r="O264" s="5"/>
      <c r="P264" s="20"/>
      <c r="Q264" s="163"/>
      <c r="R264" s="163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160"/>
      <c r="BN264" s="5"/>
    </row>
    <row r="265" spans="1:66" ht="12.75">
      <c r="A265" s="5"/>
      <c r="B265" s="160"/>
      <c r="C265" s="5"/>
      <c r="D265" s="5"/>
      <c r="E265" s="5"/>
      <c r="F265" s="5"/>
      <c r="G265" s="5"/>
      <c r="H265" s="5"/>
      <c r="I265" s="66"/>
      <c r="J265" s="66"/>
      <c r="K265" s="66"/>
      <c r="L265" s="161"/>
      <c r="M265" s="66"/>
      <c r="N265" s="162"/>
      <c r="O265" s="5"/>
      <c r="P265" s="20"/>
      <c r="Q265" s="163"/>
      <c r="R265" s="163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160"/>
      <c r="BN265" s="5"/>
    </row>
    <row r="266" spans="1:66" ht="12.75">
      <c r="A266" s="5"/>
      <c r="B266" s="160"/>
      <c r="C266" s="5"/>
      <c r="D266" s="5"/>
      <c r="E266" s="5"/>
      <c r="F266" s="5"/>
      <c r="G266" s="5"/>
      <c r="H266" s="5"/>
      <c r="I266" s="66"/>
      <c r="J266" s="66"/>
      <c r="K266" s="66"/>
      <c r="L266" s="161"/>
      <c r="M266" s="66"/>
      <c r="N266" s="162"/>
      <c r="O266" s="5"/>
      <c r="P266" s="20"/>
      <c r="Q266" s="163"/>
      <c r="R266" s="163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160"/>
      <c r="BN266" s="5"/>
    </row>
    <row r="267" spans="1:66" ht="12.75">
      <c r="A267" s="5"/>
      <c r="B267" s="160"/>
      <c r="C267" s="5"/>
      <c r="D267" s="5"/>
      <c r="E267" s="5"/>
      <c r="F267" s="5"/>
      <c r="G267" s="5"/>
      <c r="H267" s="5"/>
      <c r="I267" s="66"/>
      <c r="J267" s="66"/>
      <c r="K267" s="66"/>
      <c r="L267" s="161"/>
      <c r="M267" s="66"/>
      <c r="N267" s="162"/>
      <c r="O267" s="5"/>
      <c r="P267" s="20"/>
      <c r="Q267" s="163"/>
      <c r="R267" s="163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160"/>
      <c r="BN267" s="5"/>
    </row>
    <row r="268" spans="1:66" ht="12.75">
      <c r="A268" s="5"/>
      <c r="B268" s="160"/>
      <c r="C268" s="5"/>
      <c r="D268" s="5"/>
      <c r="E268" s="5"/>
      <c r="F268" s="5"/>
      <c r="G268" s="5"/>
      <c r="H268" s="5"/>
      <c r="I268" s="66"/>
      <c r="J268" s="66"/>
      <c r="K268" s="66"/>
      <c r="L268" s="161"/>
      <c r="M268" s="66"/>
      <c r="N268" s="162"/>
      <c r="O268" s="5"/>
      <c r="P268" s="20"/>
      <c r="Q268" s="163"/>
      <c r="R268" s="163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160"/>
      <c r="BN268" s="5"/>
    </row>
    <row r="269" spans="1:66" ht="12.75">
      <c r="A269" s="5"/>
      <c r="B269" s="160"/>
      <c r="C269" s="5"/>
      <c r="D269" s="5"/>
      <c r="E269" s="5"/>
      <c r="F269" s="5"/>
      <c r="G269" s="5"/>
      <c r="H269" s="5"/>
      <c r="I269" s="66"/>
      <c r="J269" s="66"/>
      <c r="K269" s="66"/>
      <c r="L269" s="161"/>
      <c r="M269" s="66"/>
      <c r="N269" s="162"/>
      <c r="O269" s="5"/>
      <c r="P269" s="20"/>
      <c r="Q269" s="163"/>
      <c r="R269" s="163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160"/>
      <c r="BN269" s="5"/>
    </row>
    <row r="270" spans="1:66" ht="12.75">
      <c r="A270" s="5"/>
      <c r="B270" s="160"/>
      <c r="C270" s="5"/>
      <c r="D270" s="5"/>
      <c r="E270" s="5"/>
      <c r="F270" s="5"/>
      <c r="G270" s="5"/>
      <c r="H270" s="5"/>
      <c r="I270" s="66"/>
      <c r="J270" s="66"/>
      <c r="K270" s="66"/>
      <c r="L270" s="161"/>
      <c r="M270" s="66"/>
      <c r="N270" s="162"/>
      <c r="O270" s="5"/>
      <c r="P270" s="20"/>
      <c r="Q270" s="163"/>
      <c r="R270" s="163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160"/>
      <c r="BN270" s="5"/>
    </row>
    <row r="271" spans="1:66" ht="12.75">
      <c r="A271" s="5"/>
      <c r="B271" s="160"/>
      <c r="C271" s="5"/>
      <c r="D271" s="5"/>
      <c r="E271" s="5"/>
      <c r="F271" s="5"/>
      <c r="G271" s="5"/>
      <c r="H271" s="5"/>
      <c r="I271" s="66"/>
      <c r="J271" s="66"/>
      <c r="K271" s="66"/>
      <c r="L271" s="161"/>
      <c r="M271" s="66"/>
      <c r="N271" s="162"/>
      <c r="O271" s="5"/>
      <c r="P271" s="20"/>
      <c r="Q271" s="163"/>
      <c r="R271" s="163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160"/>
      <c r="BN271" s="5"/>
    </row>
    <row r="272" spans="1:66" ht="12.75">
      <c r="A272" s="5"/>
      <c r="B272" s="160"/>
      <c r="C272" s="5"/>
      <c r="D272" s="5"/>
      <c r="E272" s="5"/>
      <c r="F272" s="5"/>
      <c r="G272" s="5"/>
      <c r="H272" s="5"/>
      <c r="I272" s="66"/>
      <c r="J272" s="66"/>
      <c r="K272" s="66"/>
      <c r="L272" s="161"/>
      <c r="M272" s="66"/>
      <c r="N272" s="162"/>
      <c r="O272" s="5"/>
      <c r="P272" s="20"/>
      <c r="Q272" s="163"/>
      <c r="R272" s="163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160"/>
      <c r="BN272" s="5"/>
    </row>
    <row r="273" spans="1:66" ht="12.75">
      <c r="A273" s="5"/>
      <c r="B273" s="160"/>
      <c r="C273" s="5"/>
      <c r="D273" s="5"/>
      <c r="E273" s="5"/>
      <c r="F273" s="5"/>
      <c r="G273" s="5"/>
      <c r="H273" s="5"/>
      <c r="I273" s="66"/>
      <c r="J273" s="66"/>
      <c r="K273" s="66"/>
      <c r="L273" s="161"/>
      <c r="M273" s="66"/>
      <c r="N273" s="162"/>
      <c r="O273" s="5"/>
      <c r="P273" s="20"/>
      <c r="Q273" s="163"/>
      <c r="R273" s="163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160"/>
      <c r="BN273" s="5"/>
    </row>
    <row r="274" spans="1:66" ht="12.75">
      <c r="A274" s="5"/>
      <c r="B274" s="160"/>
      <c r="C274" s="5"/>
      <c r="D274" s="5"/>
      <c r="E274" s="5"/>
      <c r="F274" s="5"/>
      <c r="G274" s="5"/>
      <c r="H274" s="5"/>
      <c r="I274" s="66"/>
      <c r="J274" s="66"/>
      <c r="K274" s="66"/>
      <c r="L274" s="161"/>
      <c r="M274" s="66"/>
      <c r="N274" s="162"/>
      <c r="O274" s="5"/>
      <c r="P274" s="20"/>
      <c r="Q274" s="163"/>
      <c r="R274" s="163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160"/>
      <c r="BN274" s="5"/>
    </row>
    <row r="275" spans="1:66" ht="12.75">
      <c r="A275" s="5"/>
      <c r="B275" s="160"/>
      <c r="C275" s="5"/>
      <c r="D275" s="5"/>
      <c r="E275" s="5"/>
      <c r="F275" s="5"/>
      <c r="G275" s="5"/>
      <c r="H275" s="5"/>
      <c r="I275" s="66"/>
      <c r="J275" s="66"/>
      <c r="K275" s="66"/>
      <c r="L275" s="161"/>
      <c r="M275" s="66"/>
      <c r="N275" s="162"/>
      <c r="O275" s="5"/>
      <c r="P275" s="20"/>
      <c r="Q275" s="163"/>
      <c r="R275" s="163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160"/>
      <c r="BN275" s="5"/>
    </row>
    <row r="276" spans="1:66" ht="12.75">
      <c r="A276" s="5"/>
      <c r="B276" s="160"/>
      <c r="C276" s="5"/>
      <c r="D276" s="5"/>
      <c r="E276" s="5"/>
      <c r="F276" s="5"/>
      <c r="G276" s="5"/>
      <c r="H276" s="5"/>
      <c r="I276" s="66"/>
      <c r="J276" s="66"/>
      <c r="K276" s="66"/>
      <c r="L276" s="161"/>
      <c r="M276" s="66"/>
      <c r="N276" s="162"/>
      <c r="O276" s="5"/>
      <c r="P276" s="20"/>
      <c r="Q276" s="163"/>
      <c r="R276" s="163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160"/>
      <c r="BN276" s="5"/>
    </row>
    <row r="277" spans="1:66" ht="12.75">
      <c r="A277" s="5"/>
      <c r="B277" s="160"/>
      <c r="C277" s="5"/>
      <c r="D277" s="5"/>
      <c r="E277" s="5"/>
      <c r="F277" s="5"/>
      <c r="G277" s="5"/>
      <c r="H277" s="5"/>
      <c r="I277" s="66"/>
      <c r="J277" s="66"/>
      <c r="K277" s="66"/>
      <c r="L277" s="161"/>
      <c r="M277" s="66"/>
      <c r="N277" s="162"/>
      <c r="O277" s="5"/>
      <c r="P277" s="20"/>
      <c r="Q277" s="163"/>
      <c r="R277" s="163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160"/>
      <c r="BN277" s="5"/>
    </row>
    <row r="278" spans="1:66" ht="12.75">
      <c r="A278" s="5"/>
      <c r="B278" s="160"/>
      <c r="C278" s="5"/>
      <c r="D278" s="5"/>
      <c r="E278" s="5"/>
      <c r="F278" s="5"/>
      <c r="G278" s="5"/>
      <c r="H278" s="5"/>
      <c r="I278" s="66"/>
      <c r="J278" s="66"/>
      <c r="K278" s="66"/>
      <c r="L278" s="161"/>
      <c r="M278" s="66"/>
      <c r="N278" s="162"/>
      <c r="O278" s="5"/>
      <c r="P278" s="20"/>
      <c r="Q278" s="163"/>
      <c r="R278" s="163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160"/>
      <c r="BN278" s="5"/>
    </row>
    <row r="279" spans="1:66" ht="12.75">
      <c r="A279" s="5"/>
      <c r="B279" s="160"/>
      <c r="C279" s="5"/>
      <c r="D279" s="5"/>
      <c r="E279" s="5"/>
      <c r="F279" s="5"/>
      <c r="G279" s="5"/>
      <c r="H279" s="5"/>
      <c r="I279" s="66"/>
      <c r="J279" s="66"/>
      <c r="K279" s="66"/>
      <c r="L279" s="161"/>
      <c r="M279" s="66"/>
      <c r="N279" s="162"/>
      <c r="O279" s="5"/>
      <c r="P279" s="20"/>
      <c r="Q279" s="163"/>
      <c r="R279" s="163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160"/>
      <c r="BN279" s="5"/>
    </row>
    <row r="280" spans="1:66" ht="12.75">
      <c r="A280" s="5"/>
      <c r="B280" s="160"/>
      <c r="C280" s="5"/>
      <c r="D280" s="5"/>
      <c r="E280" s="5"/>
      <c r="F280" s="5"/>
      <c r="G280" s="5"/>
      <c r="H280" s="5"/>
      <c r="I280" s="66"/>
      <c r="J280" s="66"/>
      <c r="K280" s="66"/>
      <c r="L280" s="161"/>
      <c r="M280" s="66"/>
      <c r="N280" s="162"/>
      <c r="O280" s="5"/>
      <c r="P280" s="20"/>
      <c r="Q280" s="163"/>
      <c r="R280" s="163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160"/>
      <c r="BN280" s="5"/>
    </row>
    <row r="281" spans="1:66" ht="12.75">
      <c r="A281" s="5"/>
      <c r="B281" s="160"/>
      <c r="C281" s="5"/>
      <c r="D281" s="5"/>
      <c r="E281" s="5"/>
      <c r="F281" s="5"/>
      <c r="G281" s="5"/>
      <c r="H281" s="5"/>
      <c r="I281" s="66"/>
      <c r="J281" s="66"/>
      <c r="K281" s="66"/>
      <c r="L281" s="161"/>
      <c r="M281" s="66"/>
      <c r="N281" s="162"/>
      <c r="O281" s="5"/>
      <c r="P281" s="20"/>
      <c r="Q281" s="163"/>
      <c r="R281" s="163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160"/>
      <c r="BN281" s="5"/>
    </row>
    <row r="282" spans="1:66" ht="12.75">
      <c r="A282" s="5"/>
      <c r="B282" s="160"/>
      <c r="C282" s="5"/>
      <c r="D282" s="5"/>
      <c r="E282" s="5"/>
      <c r="F282" s="5"/>
      <c r="G282" s="5"/>
      <c r="H282" s="5"/>
      <c r="I282" s="66"/>
      <c r="J282" s="66"/>
      <c r="K282" s="66"/>
      <c r="L282" s="161"/>
      <c r="M282" s="66"/>
      <c r="N282" s="162"/>
      <c r="O282" s="5"/>
      <c r="P282" s="20"/>
      <c r="Q282" s="163"/>
      <c r="R282" s="163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160"/>
      <c r="BN282" s="5"/>
    </row>
    <row r="283" spans="1:66" ht="12.75">
      <c r="A283" s="5"/>
      <c r="B283" s="160"/>
      <c r="C283" s="5"/>
      <c r="D283" s="5"/>
      <c r="E283" s="5"/>
      <c r="F283" s="5"/>
      <c r="G283" s="5"/>
      <c r="H283" s="5"/>
      <c r="I283" s="66"/>
      <c r="J283" s="66"/>
      <c r="K283" s="66"/>
      <c r="L283" s="161"/>
      <c r="M283" s="66"/>
      <c r="N283" s="162"/>
      <c r="O283" s="5"/>
      <c r="P283" s="20"/>
      <c r="Q283" s="163"/>
      <c r="R283" s="163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160"/>
      <c r="BN283" s="5"/>
    </row>
    <row r="284" spans="1:66" ht="12.75">
      <c r="A284" s="5"/>
      <c r="B284" s="160"/>
      <c r="C284" s="5"/>
      <c r="D284" s="5"/>
      <c r="E284" s="5"/>
      <c r="F284" s="5"/>
      <c r="G284" s="5"/>
      <c r="H284" s="5"/>
      <c r="I284" s="66"/>
      <c r="J284" s="66"/>
      <c r="K284" s="66"/>
      <c r="L284" s="161"/>
      <c r="M284" s="66"/>
      <c r="N284" s="162"/>
      <c r="O284" s="5"/>
      <c r="P284" s="20"/>
      <c r="Q284" s="163"/>
      <c r="R284" s="163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160"/>
      <c r="BN284" s="5"/>
    </row>
    <row r="285" spans="1:66" ht="12.75">
      <c r="A285" s="5"/>
      <c r="B285" s="160"/>
      <c r="C285" s="5"/>
      <c r="D285" s="5"/>
      <c r="E285" s="5"/>
      <c r="F285" s="5"/>
      <c r="G285" s="5"/>
      <c r="H285" s="5"/>
      <c r="I285" s="66"/>
      <c r="J285" s="66"/>
      <c r="K285" s="66"/>
      <c r="L285" s="161"/>
      <c r="M285" s="66"/>
      <c r="N285" s="162"/>
      <c r="O285" s="5"/>
      <c r="P285" s="20"/>
      <c r="Q285" s="163"/>
      <c r="R285" s="163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160"/>
      <c r="BN285" s="5"/>
    </row>
    <row r="286" spans="1:66" ht="12.75">
      <c r="A286" s="5"/>
      <c r="B286" s="160"/>
      <c r="C286" s="5"/>
      <c r="D286" s="5"/>
      <c r="E286" s="5"/>
      <c r="F286" s="5"/>
      <c r="G286" s="5"/>
      <c r="H286" s="5"/>
      <c r="I286" s="66"/>
      <c r="J286" s="66"/>
      <c r="K286" s="66"/>
      <c r="L286" s="161"/>
      <c r="M286" s="66"/>
      <c r="N286" s="162"/>
      <c r="O286" s="5"/>
      <c r="P286" s="20"/>
      <c r="Q286" s="163"/>
      <c r="R286" s="163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160"/>
      <c r="BN286" s="5"/>
    </row>
    <row r="287" spans="1:66" ht="12.75">
      <c r="A287" s="5"/>
      <c r="B287" s="160"/>
      <c r="C287" s="5"/>
      <c r="D287" s="5"/>
      <c r="E287" s="5"/>
      <c r="F287" s="5"/>
      <c r="G287" s="5"/>
      <c r="H287" s="5"/>
      <c r="I287" s="66"/>
      <c r="J287" s="66"/>
      <c r="K287" s="66"/>
      <c r="L287" s="161"/>
      <c r="M287" s="66"/>
      <c r="N287" s="162"/>
      <c r="O287" s="5"/>
      <c r="P287" s="20"/>
      <c r="Q287" s="163"/>
      <c r="R287" s="163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160"/>
      <c r="BN287" s="5"/>
    </row>
    <row r="288" spans="1:66" ht="12.75">
      <c r="A288" s="5"/>
      <c r="B288" s="160"/>
      <c r="C288" s="5"/>
      <c r="D288" s="5"/>
      <c r="E288" s="5"/>
      <c r="F288" s="5"/>
      <c r="G288" s="5"/>
      <c r="H288" s="5"/>
      <c r="I288" s="66"/>
      <c r="J288" s="66"/>
      <c r="K288" s="66"/>
      <c r="L288" s="161"/>
      <c r="M288" s="66"/>
      <c r="N288" s="162"/>
      <c r="O288" s="5"/>
      <c r="P288" s="20"/>
      <c r="Q288" s="163"/>
      <c r="R288" s="163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160"/>
      <c r="BN288" s="5"/>
    </row>
    <row r="289" spans="1:66" ht="12.75">
      <c r="A289" s="5"/>
      <c r="B289" s="160"/>
      <c r="C289" s="5"/>
      <c r="D289" s="5"/>
      <c r="E289" s="5"/>
      <c r="F289" s="5"/>
      <c r="G289" s="5"/>
      <c r="H289" s="5"/>
      <c r="I289" s="66"/>
      <c r="J289" s="66"/>
      <c r="K289" s="66"/>
      <c r="L289" s="161"/>
      <c r="M289" s="66"/>
      <c r="N289" s="162"/>
      <c r="O289" s="5"/>
      <c r="P289" s="20"/>
      <c r="Q289" s="163"/>
      <c r="R289" s="163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160"/>
      <c r="BN289" s="5"/>
    </row>
    <row r="290" spans="1:66" ht="12.75">
      <c r="A290" s="5"/>
      <c r="B290" s="160"/>
      <c r="C290" s="5"/>
      <c r="D290" s="5"/>
      <c r="E290" s="5"/>
      <c r="F290" s="5"/>
      <c r="G290" s="5"/>
      <c r="H290" s="5"/>
      <c r="I290" s="66"/>
      <c r="J290" s="66"/>
      <c r="K290" s="66"/>
      <c r="L290" s="161"/>
      <c r="M290" s="66"/>
      <c r="N290" s="162"/>
      <c r="O290" s="5"/>
      <c r="P290" s="20"/>
      <c r="Q290" s="163"/>
      <c r="R290" s="163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160"/>
      <c r="BN290" s="5"/>
    </row>
    <row r="291" spans="1:66" ht="12.75">
      <c r="A291" s="5"/>
      <c r="B291" s="160"/>
      <c r="C291" s="5"/>
      <c r="D291" s="5"/>
      <c r="E291" s="5"/>
      <c r="F291" s="5"/>
      <c r="G291" s="5"/>
      <c r="H291" s="5"/>
      <c r="I291" s="66"/>
      <c r="J291" s="66"/>
      <c r="K291" s="66"/>
      <c r="L291" s="161"/>
      <c r="M291" s="66"/>
      <c r="N291" s="162"/>
      <c r="O291" s="5"/>
      <c r="P291" s="20"/>
      <c r="Q291" s="163"/>
      <c r="R291" s="163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160"/>
      <c r="BN291" s="5"/>
    </row>
    <row r="292" spans="1:66" ht="12.75">
      <c r="A292" s="5"/>
      <c r="B292" s="160"/>
      <c r="C292" s="5"/>
      <c r="D292" s="5"/>
      <c r="E292" s="5"/>
      <c r="F292" s="5"/>
      <c r="G292" s="5"/>
      <c r="H292" s="5"/>
      <c r="I292" s="66"/>
      <c r="J292" s="66"/>
      <c r="K292" s="66"/>
      <c r="L292" s="161"/>
      <c r="M292" s="66"/>
      <c r="N292" s="162"/>
      <c r="O292" s="5"/>
      <c r="P292" s="20"/>
      <c r="Q292" s="163"/>
      <c r="R292" s="163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160"/>
      <c r="BN292" s="5"/>
    </row>
    <row r="293" spans="1:66" ht="12.75">
      <c r="A293" s="5"/>
      <c r="B293" s="160"/>
      <c r="C293" s="5"/>
      <c r="D293" s="5"/>
      <c r="E293" s="5"/>
      <c r="F293" s="5"/>
      <c r="G293" s="5"/>
      <c r="H293" s="5"/>
      <c r="I293" s="66"/>
      <c r="J293" s="66"/>
      <c r="K293" s="66"/>
      <c r="L293" s="161"/>
      <c r="M293" s="66"/>
      <c r="N293" s="162"/>
      <c r="O293" s="5"/>
      <c r="P293" s="20"/>
      <c r="Q293" s="163"/>
      <c r="R293" s="163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160"/>
      <c r="BN293" s="5"/>
    </row>
    <row r="294" spans="1:66" ht="12.75">
      <c r="A294" s="5"/>
      <c r="B294" s="160"/>
      <c r="C294" s="5"/>
      <c r="D294" s="5"/>
      <c r="E294" s="5"/>
      <c r="F294" s="5"/>
      <c r="G294" s="5"/>
      <c r="H294" s="5"/>
      <c r="I294" s="66"/>
      <c r="J294" s="66"/>
      <c r="K294" s="66"/>
      <c r="L294" s="161"/>
      <c r="M294" s="66"/>
      <c r="N294" s="162"/>
      <c r="O294" s="5"/>
      <c r="P294" s="20"/>
      <c r="Q294" s="163"/>
      <c r="R294" s="163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160"/>
      <c r="BN294" s="5"/>
    </row>
    <row r="295" spans="1:66" ht="12.75">
      <c r="A295" s="5"/>
      <c r="B295" s="160"/>
      <c r="C295" s="5"/>
      <c r="D295" s="5"/>
      <c r="E295" s="5"/>
      <c r="F295" s="5"/>
      <c r="G295" s="5"/>
      <c r="H295" s="5"/>
      <c r="I295" s="66"/>
      <c r="J295" s="66"/>
      <c r="K295" s="66"/>
      <c r="L295" s="161"/>
      <c r="M295" s="66"/>
      <c r="N295" s="162"/>
      <c r="O295" s="5"/>
      <c r="P295" s="20"/>
      <c r="Q295" s="163"/>
      <c r="R295" s="163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160"/>
      <c r="BN295" s="5"/>
    </row>
    <row r="296" spans="1:66" ht="12.75">
      <c r="A296" s="5"/>
      <c r="B296" s="160"/>
      <c r="C296" s="5"/>
      <c r="D296" s="5"/>
      <c r="E296" s="5"/>
      <c r="F296" s="5"/>
      <c r="G296" s="5"/>
      <c r="H296" s="5"/>
      <c r="I296" s="66"/>
      <c r="J296" s="66"/>
      <c r="K296" s="66"/>
      <c r="L296" s="161"/>
      <c r="M296" s="66"/>
      <c r="N296" s="162"/>
      <c r="O296" s="5"/>
      <c r="P296" s="20"/>
      <c r="Q296" s="163"/>
      <c r="R296" s="163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160"/>
      <c r="BN296" s="5"/>
    </row>
    <row r="297" spans="1:66" ht="12.75">
      <c r="A297" s="5"/>
      <c r="B297" s="160"/>
      <c r="C297" s="5"/>
      <c r="D297" s="5"/>
      <c r="E297" s="5"/>
      <c r="F297" s="5"/>
      <c r="G297" s="5"/>
      <c r="H297" s="5"/>
      <c r="I297" s="66"/>
      <c r="J297" s="66"/>
      <c r="K297" s="66"/>
      <c r="L297" s="161"/>
      <c r="M297" s="66"/>
      <c r="N297" s="162"/>
      <c r="O297" s="5"/>
      <c r="P297" s="20"/>
      <c r="Q297" s="163"/>
      <c r="R297" s="163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160"/>
      <c r="BN297" s="5"/>
    </row>
    <row r="298" spans="1:66" ht="12.75">
      <c r="A298" s="5"/>
      <c r="B298" s="160"/>
      <c r="C298" s="5"/>
      <c r="D298" s="5"/>
      <c r="E298" s="5"/>
      <c r="F298" s="5"/>
      <c r="G298" s="5"/>
      <c r="H298" s="5"/>
      <c r="I298" s="66"/>
      <c r="J298" s="66"/>
      <c r="K298" s="66"/>
      <c r="L298" s="161"/>
      <c r="M298" s="66"/>
      <c r="N298" s="162"/>
      <c r="O298" s="5"/>
      <c r="P298" s="20"/>
      <c r="Q298" s="163"/>
      <c r="R298" s="163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160"/>
      <c r="BN298" s="5"/>
    </row>
    <row r="299" spans="1:66" ht="12.75">
      <c r="A299" s="5"/>
      <c r="B299" s="160"/>
      <c r="C299" s="5"/>
      <c r="D299" s="5"/>
      <c r="E299" s="5"/>
      <c r="F299" s="5"/>
      <c r="G299" s="5"/>
      <c r="H299" s="5"/>
      <c r="I299" s="66"/>
      <c r="J299" s="66"/>
      <c r="K299" s="66"/>
      <c r="L299" s="161"/>
      <c r="M299" s="66"/>
      <c r="N299" s="162"/>
      <c r="O299" s="5"/>
      <c r="P299" s="20"/>
      <c r="Q299" s="163"/>
      <c r="R299" s="163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160"/>
      <c r="BN299" s="5"/>
    </row>
    <row r="300" spans="1:66" ht="12.75">
      <c r="A300" s="5"/>
      <c r="B300" s="160"/>
      <c r="C300" s="5"/>
      <c r="D300" s="5"/>
      <c r="E300" s="5"/>
      <c r="F300" s="5"/>
      <c r="G300" s="5"/>
      <c r="H300" s="5"/>
      <c r="I300" s="66"/>
      <c r="J300" s="66"/>
      <c r="K300" s="66"/>
      <c r="L300" s="161"/>
      <c r="M300" s="66"/>
      <c r="N300" s="162"/>
      <c r="O300" s="5"/>
      <c r="P300" s="20"/>
      <c r="Q300" s="163"/>
      <c r="R300" s="163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160"/>
      <c r="BN300" s="5"/>
    </row>
    <row r="301" spans="1:66" ht="12.75">
      <c r="A301" s="5"/>
      <c r="B301" s="160"/>
      <c r="C301" s="5"/>
      <c r="D301" s="5"/>
      <c r="E301" s="5"/>
      <c r="F301" s="5"/>
      <c r="G301" s="5"/>
      <c r="H301" s="5"/>
      <c r="I301" s="66"/>
      <c r="J301" s="66"/>
      <c r="K301" s="66"/>
      <c r="L301" s="161"/>
      <c r="M301" s="66"/>
      <c r="N301" s="162"/>
      <c r="O301" s="5"/>
      <c r="P301" s="20"/>
      <c r="Q301" s="163"/>
      <c r="R301" s="163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160"/>
      <c r="BN301" s="5"/>
    </row>
    <row r="302" spans="1:66" ht="12.75">
      <c r="A302" s="5"/>
      <c r="B302" s="160"/>
      <c r="C302" s="5"/>
      <c r="D302" s="5"/>
      <c r="E302" s="5"/>
      <c r="F302" s="5"/>
      <c r="G302" s="5"/>
      <c r="H302" s="5"/>
      <c r="I302" s="66"/>
      <c r="J302" s="66"/>
      <c r="K302" s="66"/>
      <c r="L302" s="161"/>
      <c r="M302" s="66"/>
      <c r="N302" s="162"/>
      <c r="O302" s="5"/>
      <c r="P302" s="20"/>
      <c r="Q302" s="163"/>
      <c r="R302" s="163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160"/>
      <c r="BN302" s="5"/>
    </row>
    <row r="303" spans="1:66" ht="12.75">
      <c r="A303" s="5"/>
      <c r="B303" s="160"/>
      <c r="C303" s="5"/>
      <c r="D303" s="5"/>
      <c r="E303" s="5"/>
      <c r="F303" s="5"/>
      <c r="G303" s="5"/>
      <c r="H303" s="5"/>
      <c r="I303" s="66"/>
      <c r="J303" s="66"/>
      <c r="K303" s="66"/>
      <c r="L303" s="161"/>
      <c r="M303" s="66"/>
      <c r="N303" s="162"/>
      <c r="O303" s="5"/>
      <c r="P303" s="20"/>
      <c r="Q303" s="163"/>
      <c r="R303" s="163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160"/>
      <c r="BN303" s="5"/>
    </row>
    <row r="304" spans="1:66" ht="12.75">
      <c r="A304" s="5"/>
      <c r="B304" s="160"/>
      <c r="C304" s="5"/>
      <c r="D304" s="5"/>
      <c r="E304" s="5"/>
      <c r="F304" s="5"/>
      <c r="G304" s="5"/>
      <c r="H304" s="5"/>
      <c r="I304" s="66"/>
      <c r="J304" s="66"/>
      <c r="K304" s="66"/>
      <c r="L304" s="161"/>
      <c r="M304" s="66"/>
      <c r="N304" s="162"/>
      <c r="O304" s="5"/>
      <c r="P304" s="20"/>
      <c r="Q304" s="163"/>
      <c r="R304" s="163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160"/>
      <c r="BN304" s="5"/>
    </row>
    <row r="305" spans="1:66" ht="12.75">
      <c r="A305" s="5"/>
      <c r="B305" s="160"/>
      <c r="C305" s="5"/>
      <c r="D305" s="5"/>
      <c r="E305" s="5"/>
      <c r="F305" s="5"/>
      <c r="G305" s="5"/>
      <c r="H305" s="5"/>
      <c r="I305" s="66"/>
      <c r="J305" s="66"/>
      <c r="K305" s="66"/>
      <c r="L305" s="161"/>
      <c r="M305" s="66"/>
      <c r="N305" s="162"/>
      <c r="O305" s="5"/>
      <c r="P305" s="20"/>
      <c r="Q305" s="163"/>
      <c r="R305" s="163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160"/>
      <c r="BN305" s="5"/>
    </row>
    <row r="306" spans="1:66" ht="12.75">
      <c r="A306" s="5"/>
      <c r="B306" s="160"/>
      <c r="C306" s="5"/>
      <c r="D306" s="5"/>
      <c r="E306" s="5"/>
      <c r="F306" s="5"/>
      <c r="G306" s="5"/>
      <c r="H306" s="5"/>
      <c r="I306" s="66"/>
      <c r="J306" s="66"/>
      <c r="K306" s="66"/>
      <c r="L306" s="161"/>
      <c r="M306" s="66"/>
      <c r="N306" s="162"/>
      <c r="O306" s="5"/>
      <c r="P306" s="20"/>
      <c r="Q306" s="163"/>
      <c r="R306" s="163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160"/>
      <c r="BN306" s="5"/>
    </row>
    <row r="307" spans="1:66" ht="12.75">
      <c r="A307" s="5"/>
      <c r="B307" s="160"/>
      <c r="C307" s="5"/>
      <c r="D307" s="5"/>
      <c r="E307" s="5"/>
      <c r="F307" s="5"/>
      <c r="G307" s="5"/>
      <c r="H307" s="5"/>
      <c r="I307" s="66"/>
      <c r="J307" s="66"/>
      <c r="K307" s="66"/>
      <c r="L307" s="161"/>
      <c r="M307" s="66"/>
      <c r="N307" s="162"/>
      <c r="O307" s="5"/>
      <c r="P307" s="20"/>
      <c r="Q307" s="163"/>
      <c r="R307" s="163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160"/>
      <c r="BN307" s="5"/>
    </row>
    <row r="308" spans="1:66" ht="12.75">
      <c r="A308" s="5"/>
      <c r="B308" s="160"/>
      <c r="C308" s="5"/>
      <c r="D308" s="5"/>
      <c r="E308" s="5"/>
      <c r="F308" s="5"/>
      <c r="G308" s="5"/>
      <c r="H308" s="5"/>
      <c r="I308" s="66"/>
      <c r="J308" s="66"/>
      <c r="K308" s="66"/>
      <c r="L308" s="161"/>
      <c r="M308" s="66"/>
      <c r="N308" s="162"/>
      <c r="O308" s="5"/>
      <c r="P308" s="20"/>
      <c r="Q308" s="163"/>
      <c r="R308" s="163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160"/>
      <c r="BN308" s="5"/>
    </row>
    <row r="309" spans="1:66" ht="12.75">
      <c r="A309" s="5"/>
      <c r="B309" s="160"/>
      <c r="C309" s="5"/>
      <c r="D309" s="5"/>
      <c r="E309" s="5"/>
      <c r="F309" s="5"/>
      <c r="G309" s="5"/>
      <c r="H309" s="5"/>
      <c r="I309" s="66"/>
      <c r="J309" s="66"/>
      <c r="K309" s="66"/>
      <c r="L309" s="161"/>
      <c r="M309" s="66"/>
      <c r="N309" s="162"/>
      <c r="O309" s="5"/>
      <c r="P309" s="20"/>
      <c r="Q309" s="163"/>
      <c r="R309" s="163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160"/>
      <c r="BN309" s="5"/>
    </row>
    <row r="310" spans="1:66" ht="12.75">
      <c r="A310" s="5"/>
      <c r="B310" s="160"/>
      <c r="C310" s="5"/>
      <c r="D310" s="5"/>
      <c r="E310" s="5"/>
      <c r="F310" s="5"/>
      <c r="G310" s="5"/>
      <c r="H310" s="5"/>
      <c r="I310" s="66"/>
      <c r="J310" s="66"/>
      <c r="K310" s="66"/>
      <c r="L310" s="161"/>
      <c r="M310" s="66"/>
      <c r="N310" s="162"/>
      <c r="O310" s="5"/>
      <c r="P310" s="20"/>
      <c r="Q310" s="163"/>
      <c r="R310" s="163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160"/>
      <c r="BN310" s="5"/>
    </row>
    <row r="311" spans="1:66" ht="12.75">
      <c r="A311" s="5"/>
      <c r="B311" s="160"/>
      <c r="C311" s="5"/>
      <c r="D311" s="5"/>
      <c r="E311" s="5"/>
      <c r="F311" s="5"/>
      <c r="G311" s="5"/>
      <c r="H311" s="5"/>
      <c r="I311" s="66"/>
      <c r="J311" s="66"/>
      <c r="K311" s="66"/>
      <c r="L311" s="161"/>
      <c r="M311" s="66"/>
      <c r="N311" s="162"/>
      <c r="O311" s="5"/>
      <c r="P311" s="20"/>
      <c r="Q311" s="163"/>
      <c r="R311" s="163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160"/>
      <c r="BN311" s="5"/>
    </row>
    <row r="312" spans="1:66" ht="12.75">
      <c r="A312" s="5"/>
      <c r="B312" s="160"/>
      <c r="C312" s="5"/>
      <c r="D312" s="5"/>
      <c r="E312" s="5"/>
      <c r="F312" s="5"/>
      <c r="G312" s="5"/>
      <c r="H312" s="5"/>
      <c r="I312" s="66"/>
      <c r="J312" s="66"/>
      <c r="K312" s="66"/>
      <c r="L312" s="161"/>
      <c r="M312" s="66"/>
      <c r="N312" s="162"/>
      <c r="O312" s="5"/>
      <c r="P312" s="20"/>
      <c r="Q312" s="163"/>
      <c r="R312" s="163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160"/>
      <c r="BN312" s="5"/>
    </row>
    <row r="313" spans="1:66" ht="12.75">
      <c r="A313" s="5"/>
      <c r="B313" s="160"/>
      <c r="C313" s="5"/>
      <c r="D313" s="5"/>
      <c r="E313" s="5"/>
      <c r="F313" s="5"/>
      <c r="G313" s="5"/>
      <c r="H313" s="5"/>
      <c r="I313" s="66"/>
      <c r="J313" s="66"/>
      <c r="K313" s="66"/>
      <c r="L313" s="161"/>
      <c r="M313" s="66"/>
      <c r="N313" s="162"/>
      <c r="O313" s="5"/>
      <c r="P313" s="20"/>
      <c r="Q313" s="163"/>
      <c r="R313" s="163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160"/>
      <c r="BN313" s="5"/>
    </row>
    <row r="314" spans="1:66" ht="12.75">
      <c r="A314" s="5"/>
      <c r="B314" s="160"/>
      <c r="C314" s="5"/>
      <c r="D314" s="5"/>
      <c r="E314" s="5"/>
      <c r="F314" s="5"/>
      <c r="G314" s="5"/>
      <c r="H314" s="5"/>
      <c r="I314" s="66"/>
      <c r="J314" s="66"/>
      <c r="K314" s="66"/>
      <c r="L314" s="161"/>
      <c r="M314" s="66"/>
      <c r="N314" s="162"/>
      <c r="O314" s="5"/>
      <c r="P314" s="20"/>
      <c r="Q314" s="163"/>
      <c r="R314" s="163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160"/>
      <c r="BN314" s="5"/>
    </row>
    <row r="315" spans="1:66" ht="12.75">
      <c r="A315" s="5"/>
      <c r="B315" s="160"/>
      <c r="C315" s="5"/>
      <c r="D315" s="5"/>
      <c r="E315" s="5"/>
      <c r="F315" s="5"/>
      <c r="G315" s="5"/>
      <c r="H315" s="5"/>
      <c r="I315" s="66"/>
      <c r="J315" s="66"/>
      <c r="K315" s="66"/>
      <c r="L315" s="161"/>
      <c r="M315" s="66"/>
      <c r="N315" s="162"/>
      <c r="O315" s="5"/>
      <c r="P315" s="20"/>
      <c r="Q315" s="163"/>
      <c r="R315" s="163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160"/>
      <c r="BN315" s="5"/>
    </row>
    <row r="316" spans="1:66" ht="12.75">
      <c r="A316" s="5"/>
      <c r="B316" s="160"/>
      <c r="C316" s="5"/>
      <c r="D316" s="5"/>
      <c r="E316" s="5"/>
      <c r="F316" s="5"/>
      <c r="G316" s="5"/>
      <c r="H316" s="5"/>
      <c r="I316" s="66"/>
      <c r="J316" s="66"/>
      <c r="K316" s="66"/>
      <c r="L316" s="161"/>
      <c r="M316" s="66"/>
      <c r="N316" s="162"/>
      <c r="O316" s="5"/>
      <c r="P316" s="20"/>
      <c r="Q316" s="163"/>
      <c r="R316" s="163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160"/>
      <c r="BN316" s="5"/>
    </row>
    <row r="317" spans="1:66" ht="12.75">
      <c r="A317" s="5"/>
      <c r="B317" s="160"/>
      <c r="C317" s="5"/>
      <c r="D317" s="5"/>
      <c r="E317" s="5"/>
      <c r="F317" s="5"/>
      <c r="G317" s="5"/>
      <c r="H317" s="5"/>
      <c r="I317" s="66"/>
      <c r="J317" s="66"/>
      <c r="K317" s="66"/>
      <c r="L317" s="161"/>
      <c r="M317" s="66"/>
      <c r="N317" s="162"/>
      <c r="O317" s="5"/>
      <c r="P317" s="20"/>
      <c r="Q317" s="163"/>
      <c r="R317" s="163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160"/>
      <c r="BN317" s="5"/>
    </row>
    <row r="318" spans="1:66" ht="12.75">
      <c r="A318" s="5"/>
      <c r="B318" s="160"/>
      <c r="C318" s="5"/>
      <c r="D318" s="5"/>
      <c r="E318" s="5"/>
      <c r="F318" s="5"/>
      <c r="G318" s="5"/>
      <c r="H318" s="5"/>
      <c r="I318" s="66"/>
      <c r="J318" s="66"/>
      <c r="K318" s="66"/>
      <c r="L318" s="161"/>
      <c r="M318" s="66"/>
      <c r="N318" s="162"/>
      <c r="O318" s="5"/>
      <c r="P318" s="20"/>
      <c r="Q318" s="163"/>
      <c r="R318" s="163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160"/>
      <c r="BN318" s="5"/>
    </row>
    <row r="319" spans="1:66" ht="12.75">
      <c r="A319" s="5"/>
      <c r="B319" s="160"/>
      <c r="C319" s="5"/>
      <c r="D319" s="5"/>
      <c r="E319" s="5"/>
      <c r="F319" s="5"/>
      <c r="G319" s="5"/>
      <c r="H319" s="5"/>
      <c r="I319" s="66"/>
      <c r="J319" s="66"/>
      <c r="K319" s="66"/>
      <c r="L319" s="161"/>
      <c r="M319" s="66"/>
      <c r="N319" s="162"/>
      <c r="O319" s="5"/>
      <c r="P319" s="20"/>
      <c r="Q319" s="163"/>
      <c r="R319" s="163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160"/>
      <c r="BN319" s="5"/>
    </row>
    <row r="320" spans="1:66" ht="12.75">
      <c r="A320" s="5"/>
      <c r="B320" s="160"/>
      <c r="C320" s="5"/>
      <c r="D320" s="5"/>
      <c r="E320" s="5"/>
      <c r="F320" s="5"/>
      <c r="G320" s="5"/>
      <c r="H320" s="5"/>
      <c r="I320" s="66"/>
      <c r="J320" s="66"/>
      <c r="K320" s="66"/>
      <c r="L320" s="161"/>
      <c r="M320" s="66"/>
      <c r="N320" s="162"/>
      <c r="O320" s="5"/>
      <c r="P320" s="20"/>
      <c r="Q320" s="163"/>
      <c r="R320" s="163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160"/>
      <c r="BN320" s="5"/>
    </row>
    <row r="321" spans="1:66" ht="12.75">
      <c r="A321" s="5"/>
      <c r="B321" s="160"/>
      <c r="C321" s="5"/>
      <c r="D321" s="5"/>
      <c r="E321" s="5"/>
      <c r="F321" s="5"/>
      <c r="G321" s="5"/>
      <c r="H321" s="5"/>
      <c r="I321" s="66"/>
      <c r="J321" s="66"/>
      <c r="K321" s="66"/>
      <c r="L321" s="161"/>
      <c r="M321" s="66"/>
      <c r="N321" s="162"/>
      <c r="O321" s="5"/>
      <c r="P321" s="20"/>
      <c r="Q321" s="163"/>
      <c r="R321" s="163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160"/>
      <c r="BN321" s="5"/>
    </row>
    <row r="322" spans="1:66" ht="12.75">
      <c r="A322" s="5"/>
      <c r="B322" s="160"/>
      <c r="C322" s="5"/>
      <c r="D322" s="5"/>
      <c r="E322" s="5"/>
      <c r="F322" s="5"/>
      <c r="G322" s="5"/>
      <c r="H322" s="5"/>
      <c r="I322" s="66"/>
      <c r="J322" s="66"/>
      <c r="K322" s="66"/>
      <c r="L322" s="161"/>
      <c r="M322" s="66"/>
      <c r="N322" s="162"/>
      <c r="O322" s="5"/>
      <c r="P322" s="20"/>
      <c r="Q322" s="163"/>
      <c r="R322" s="163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160"/>
      <c r="BN322" s="5"/>
    </row>
    <row r="323" spans="1:66" ht="12.75">
      <c r="A323" s="5"/>
      <c r="B323" s="160"/>
      <c r="C323" s="5"/>
      <c r="D323" s="5"/>
      <c r="E323" s="5"/>
      <c r="F323" s="5"/>
      <c r="G323" s="5"/>
      <c r="H323" s="5"/>
      <c r="I323" s="66"/>
      <c r="J323" s="66"/>
      <c r="K323" s="66"/>
      <c r="L323" s="161"/>
      <c r="M323" s="66"/>
      <c r="N323" s="162"/>
      <c r="O323" s="5"/>
      <c r="P323" s="20"/>
      <c r="Q323" s="163"/>
      <c r="R323" s="163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160"/>
      <c r="BN323" s="5"/>
    </row>
    <row r="324" spans="1:66" ht="12.75">
      <c r="A324" s="5"/>
      <c r="B324" s="160"/>
      <c r="C324" s="5"/>
      <c r="D324" s="5"/>
      <c r="E324" s="5"/>
      <c r="F324" s="5"/>
      <c r="G324" s="5"/>
      <c r="H324" s="5"/>
      <c r="I324" s="66"/>
      <c r="J324" s="66"/>
      <c r="K324" s="66"/>
      <c r="L324" s="161"/>
      <c r="M324" s="66"/>
      <c r="N324" s="162"/>
      <c r="O324" s="5"/>
      <c r="P324" s="20"/>
      <c r="Q324" s="163"/>
      <c r="R324" s="163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160"/>
      <c r="BN324" s="5"/>
    </row>
    <row r="325" spans="1:66" ht="12.75">
      <c r="A325" s="5"/>
      <c r="B325" s="160"/>
      <c r="C325" s="5"/>
      <c r="D325" s="5"/>
      <c r="E325" s="5"/>
      <c r="F325" s="5"/>
      <c r="G325" s="5"/>
      <c r="H325" s="5"/>
      <c r="I325" s="66"/>
      <c r="J325" s="66"/>
      <c r="K325" s="66"/>
      <c r="L325" s="161"/>
      <c r="M325" s="66"/>
      <c r="N325" s="162"/>
      <c r="O325" s="5"/>
      <c r="P325" s="20"/>
      <c r="Q325" s="163"/>
      <c r="R325" s="163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160"/>
      <c r="BN325" s="5"/>
    </row>
    <row r="326" spans="1:66" ht="12.75">
      <c r="A326" s="5"/>
      <c r="B326" s="160"/>
      <c r="C326" s="5"/>
      <c r="D326" s="5"/>
      <c r="E326" s="5"/>
      <c r="F326" s="5"/>
      <c r="G326" s="5"/>
      <c r="H326" s="5"/>
      <c r="I326" s="66"/>
      <c r="J326" s="66"/>
      <c r="K326" s="66"/>
      <c r="L326" s="161"/>
      <c r="M326" s="66"/>
      <c r="N326" s="162"/>
      <c r="O326" s="5"/>
      <c r="P326" s="20"/>
      <c r="Q326" s="163"/>
      <c r="R326" s="163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160"/>
      <c r="BN326" s="5"/>
    </row>
    <row r="327" spans="1:66" ht="12.75">
      <c r="A327" s="5"/>
      <c r="B327" s="160"/>
      <c r="C327" s="5"/>
      <c r="D327" s="5"/>
      <c r="E327" s="5"/>
      <c r="F327" s="5"/>
      <c r="G327" s="5"/>
      <c r="H327" s="5"/>
      <c r="I327" s="66"/>
      <c r="J327" s="66"/>
      <c r="K327" s="66"/>
      <c r="L327" s="161"/>
      <c r="M327" s="66"/>
      <c r="N327" s="162"/>
      <c r="O327" s="5"/>
      <c r="P327" s="20"/>
      <c r="Q327" s="163"/>
      <c r="R327" s="163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160"/>
      <c r="BN327" s="5"/>
    </row>
    <row r="328" spans="1:66" ht="12.75">
      <c r="A328" s="5"/>
      <c r="B328" s="160"/>
      <c r="C328" s="5"/>
      <c r="D328" s="5"/>
      <c r="E328" s="5"/>
      <c r="F328" s="5"/>
      <c r="G328" s="5"/>
      <c r="H328" s="5"/>
      <c r="I328" s="66"/>
      <c r="J328" s="66"/>
      <c r="K328" s="66"/>
      <c r="L328" s="161"/>
      <c r="M328" s="66"/>
      <c r="N328" s="162"/>
      <c r="O328" s="5"/>
      <c r="P328" s="20"/>
      <c r="Q328" s="163"/>
      <c r="R328" s="163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160"/>
      <c r="BN328" s="5"/>
    </row>
    <row r="329" spans="1:66" ht="12.75">
      <c r="A329" s="5"/>
      <c r="B329" s="160"/>
      <c r="C329" s="5"/>
      <c r="D329" s="5"/>
      <c r="E329" s="5"/>
      <c r="F329" s="5"/>
      <c r="G329" s="5"/>
      <c r="H329" s="5"/>
      <c r="I329" s="66"/>
      <c r="J329" s="66"/>
      <c r="K329" s="66"/>
      <c r="L329" s="161"/>
      <c r="M329" s="66"/>
      <c r="N329" s="162"/>
      <c r="O329" s="5"/>
      <c r="P329" s="20"/>
      <c r="Q329" s="163"/>
      <c r="R329" s="163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160"/>
      <c r="BN329" s="5"/>
    </row>
    <row r="330" spans="1:66" ht="12.75">
      <c r="A330" s="5"/>
      <c r="B330" s="160"/>
      <c r="C330" s="5"/>
      <c r="D330" s="5"/>
      <c r="E330" s="5"/>
      <c r="F330" s="5"/>
      <c r="G330" s="5"/>
      <c r="H330" s="5"/>
      <c r="I330" s="66"/>
      <c r="J330" s="66"/>
      <c r="K330" s="66"/>
      <c r="L330" s="161"/>
      <c r="M330" s="66"/>
      <c r="N330" s="162"/>
      <c r="O330" s="5"/>
      <c r="P330" s="20"/>
      <c r="Q330" s="163"/>
      <c r="R330" s="163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160"/>
      <c r="BN330" s="5"/>
    </row>
    <row r="331" spans="1:66" ht="12.75">
      <c r="A331" s="5"/>
      <c r="B331" s="160"/>
      <c r="C331" s="5"/>
      <c r="D331" s="5"/>
      <c r="E331" s="5"/>
      <c r="F331" s="5"/>
      <c r="G331" s="5"/>
      <c r="H331" s="5"/>
      <c r="I331" s="66"/>
      <c r="J331" s="66"/>
      <c r="K331" s="66"/>
      <c r="L331" s="161"/>
      <c r="M331" s="66"/>
      <c r="N331" s="162"/>
      <c r="O331" s="5"/>
      <c r="P331" s="20"/>
      <c r="Q331" s="163"/>
      <c r="R331" s="163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160"/>
      <c r="BN331" s="5"/>
    </row>
    <row r="332" spans="1:66" ht="12.75">
      <c r="A332" s="5"/>
      <c r="B332" s="160"/>
      <c r="C332" s="5"/>
      <c r="D332" s="5"/>
      <c r="E332" s="5"/>
      <c r="F332" s="5"/>
      <c r="G332" s="5"/>
      <c r="H332" s="5"/>
      <c r="I332" s="66"/>
      <c r="J332" s="66"/>
      <c r="K332" s="66"/>
      <c r="L332" s="161"/>
      <c r="M332" s="66"/>
      <c r="N332" s="162"/>
      <c r="O332" s="5"/>
      <c r="P332" s="20"/>
      <c r="Q332" s="163"/>
      <c r="R332" s="163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160"/>
      <c r="BN332" s="5"/>
    </row>
    <row r="333" spans="1:66" ht="12.75">
      <c r="A333" s="5"/>
      <c r="B333" s="160"/>
      <c r="C333" s="5"/>
      <c r="D333" s="5"/>
      <c r="E333" s="5"/>
      <c r="F333" s="5"/>
      <c r="G333" s="5"/>
      <c r="H333" s="5"/>
      <c r="I333" s="66"/>
      <c r="J333" s="66"/>
      <c r="K333" s="66"/>
      <c r="L333" s="161"/>
      <c r="M333" s="66"/>
      <c r="N333" s="162"/>
      <c r="O333" s="5"/>
      <c r="P333" s="20"/>
      <c r="Q333" s="163"/>
      <c r="R333" s="163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160"/>
      <c r="BN333" s="5"/>
    </row>
    <row r="334" spans="1:66" ht="12.75">
      <c r="A334" s="5"/>
      <c r="B334" s="160"/>
      <c r="C334" s="5"/>
      <c r="D334" s="5"/>
      <c r="E334" s="5"/>
      <c r="F334" s="5"/>
      <c r="G334" s="5"/>
      <c r="H334" s="5"/>
      <c r="I334" s="66"/>
      <c r="J334" s="66"/>
      <c r="K334" s="66"/>
      <c r="L334" s="161"/>
      <c r="M334" s="66"/>
      <c r="N334" s="162"/>
      <c r="O334" s="5"/>
      <c r="P334" s="20"/>
      <c r="Q334" s="163"/>
      <c r="R334" s="163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160"/>
      <c r="BN334" s="5"/>
    </row>
    <row r="335" spans="1:66" ht="12.75">
      <c r="A335" s="5"/>
      <c r="B335" s="160"/>
      <c r="C335" s="5"/>
      <c r="D335" s="5"/>
      <c r="E335" s="5"/>
      <c r="F335" s="5"/>
      <c r="G335" s="5"/>
      <c r="H335" s="5"/>
      <c r="I335" s="66"/>
      <c r="J335" s="66"/>
      <c r="K335" s="66"/>
      <c r="L335" s="161"/>
      <c r="M335" s="66"/>
      <c r="N335" s="162"/>
      <c r="O335" s="5"/>
      <c r="P335" s="20"/>
      <c r="Q335" s="163"/>
      <c r="R335" s="163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160"/>
      <c r="BN335" s="5"/>
    </row>
    <row r="336" spans="1:66" ht="12.75">
      <c r="A336" s="5"/>
      <c r="B336" s="160"/>
      <c r="C336" s="5"/>
      <c r="D336" s="5"/>
      <c r="E336" s="5"/>
      <c r="F336" s="5"/>
      <c r="G336" s="5"/>
      <c r="H336" s="5"/>
      <c r="I336" s="66"/>
      <c r="J336" s="66"/>
      <c r="K336" s="66"/>
      <c r="L336" s="161"/>
      <c r="M336" s="66"/>
      <c r="N336" s="162"/>
      <c r="O336" s="5"/>
      <c r="P336" s="20"/>
      <c r="Q336" s="163"/>
      <c r="R336" s="163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160"/>
      <c r="BN336" s="5"/>
    </row>
    <row r="337" spans="1:66" ht="12.75">
      <c r="A337" s="5"/>
      <c r="B337" s="160"/>
      <c r="C337" s="5"/>
      <c r="D337" s="5"/>
      <c r="E337" s="5"/>
      <c r="F337" s="5"/>
      <c r="G337" s="5"/>
      <c r="H337" s="5"/>
      <c r="I337" s="66"/>
      <c r="J337" s="66"/>
      <c r="K337" s="66"/>
      <c r="L337" s="161"/>
      <c r="M337" s="66"/>
      <c r="N337" s="162"/>
      <c r="O337" s="5"/>
      <c r="P337" s="20"/>
      <c r="Q337" s="163"/>
      <c r="R337" s="163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160"/>
      <c r="BN337" s="5"/>
    </row>
    <row r="338" spans="1:66" ht="12.75">
      <c r="A338" s="5"/>
      <c r="B338" s="160"/>
      <c r="C338" s="5"/>
      <c r="D338" s="5"/>
      <c r="E338" s="5"/>
      <c r="F338" s="5"/>
      <c r="G338" s="5"/>
      <c r="H338" s="5"/>
      <c r="I338" s="66"/>
      <c r="J338" s="66"/>
      <c r="K338" s="66"/>
      <c r="L338" s="161"/>
      <c r="M338" s="66"/>
      <c r="N338" s="162"/>
      <c r="O338" s="5"/>
      <c r="P338" s="20"/>
      <c r="Q338" s="163"/>
      <c r="R338" s="163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160"/>
      <c r="BN338" s="5"/>
    </row>
    <row r="339" spans="1:66" ht="12.75">
      <c r="A339" s="5"/>
      <c r="B339" s="160"/>
      <c r="C339" s="5"/>
      <c r="D339" s="5"/>
      <c r="E339" s="5"/>
      <c r="F339" s="5"/>
      <c r="G339" s="5"/>
      <c r="H339" s="5"/>
      <c r="I339" s="66"/>
      <c r="J339" s="66"/>
      <c r="K339" s="66"/>
      <c r="L339" s="161"/>
      <c r="M339" s="66"/>
      <c r="N339" s="162"/>
      <c r="O339" s="5"/>
      <c r="P339" s="20"/>
      <c r="Q339" s="163"/>
      <c r="R339" s="163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160"/>
      <c r="BN339" s="5"/>
    </row>
    <row r="340" spans="1:66" ht="12.75">
      <c r="A340" s="5"/>
      <c r="B340" s="160"/>
      <c r="C340" s="5"/>
      <c r="D340" s="5"/>
      <c r="E340" s="5"/>
      <c r="F340" s="5"/>
      <c r="G340" s="5"/>
      <c r="H340" s="5"/>
      <c r="I340" s="66"/>
      <c r="J340" s="66"/>
      <c r="K340" s="66"/>
      <c r="L340" s="161"/>
      <c r="M340" s="66"/>
      <c r="N340" s="162"/>
      <c r="O340" s="5"/>
      <c r="P340" s="20"/>
      <c r="Q340" s="163"/>
      <c r="R340" s="163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160"/>
      <c r="BN340" s="5"/>
    </row>
    <row r="341" spans="1:66" ht="12.75">
      <c r="A341" s="5"/>
      <c r="B341" s="160"/>
      <c r="C341" s="5"/>
      <c r="D341" s="5"/>
      <c r="E341" s="5"/>
      <c r="F341" s="5"/>
      <c r="G341" s="5"/>
      <c r="H341" s="5"/>
      <c r="I341" s="66"/>
      <c r="J341" s="66"/>
      <c r="K341" s="66"/>
      <c r="L341" s="161"/>
      <c r="M341" s="66"/>
      <c r="N341" s="162"/>
      <c r="O341" s="5"/>
      <c r="P341" s="20"/>
      <c r="Q341" s="163"/>
      <c r="R341" s="163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160"/>
      <c r="BN341" s="5"/>
    </row>
    <row r="342" spans="1:66" ht="12.75">
      <c r="A342" s="5"/>
      <c r="B342" s="160"/>
      <c r="C342" s="5"/>
      <c r="D342" s="5"/>
      <c r="E342" s="5"/>
      <c r="F342" s="5"/>
      <c r="G342" s="5"/>
      <c r="H342" s="5"/>
      <c r="I342" s="66"/>
      <c r="J342" s="66"/>
      <c r="K342" s="66"/>
      <c r="L342" s="161"/>
      <c r="M342" s="66"/>
      <c r="N342" s="162"/>
      <c r="O342" s="5"/>
      <c r="P342" s="20"/>
      <c r="Q342" s="163"/>
      <c r="R342" s="163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160"/>
      <c r="BN342" s="5"/>
    </row>
    <row r="343" spans="1:66" ht="12.75">
      <c r="A343" s="5"/>
      <c r="B343" s="160"/>
      <c r="C343" s="5"/>
      <c r="D343" s="5"/>
      <c r="E343" s="5"/>
      <c r="F343" s="5"/>
      <c r="G343" s="5"/>
      <c r="H343" s="5"/>
      <c r="I343" s="66"/>
      <c r="J343" s="66"/>
      <c r="K343" s="66"/>
      <c r="L343" s="161"/>
      <c r="M343" s="66"/>
      <c r="N343" s="162"/>
      <c r="O343" s="5"/>
      <c r="P343" s="20"/>
      <c r="Q343" s="163"/>
      <c r="R343" s="163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160"/>
      <c r="BN343" s="5"/>
    </row>
    <row r="344" spans="1:66" ht="12.75">
      <c r="A344" s="5"/>
      <c r="B344" s="160"/>
      <c r="C344" s="5"/>
      <c r="D344" s="5"/>
      <c r="E344" s="5"/>
      <c r="F344" s="5"/>
      <c r="G344" s="5"/>
      <c r="H344" s="5"/>
      <c r="I344" s="66"/>
      <c r="J344" s="66"/>
      <c r="K344" s="66"/>
      <c r="L344" s="161"/>
      <c r="M344" s="66"/>
      <c r="N344" s="162"/>
      <c r="O344" s="5"/>
      <c r="P344" s="20"/>
      <c r="Q344" s="163"/>
      <c r="R344" s="163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160"/>
      <c r="BN344" s="5"/>
    </row>
    <row r="345" spans="1:66" ht="12.75">
      <c r="A345" s="5"/>
      <c r="B345" s="160"/>
      <c r="C345" s="5"/>
      <c r="D345" s="5"/>
      <c r="E345" s="5"/>
      <c r="F345" s="5"/>
      <c r="G345" s="5"/>
      <c r="H345" s="5"/>
      <c r="I345" s="66"/>
      <c r="J345" s="66"/>
      <c r="K345" s="66"/>
      <c r="L345" s="161"/>
      <c r="M345" s="66"/>
      <c r="N345" s="162"/>
      <c r="O345" s="5"/>
      <c r="P345" s="20"/>
      <c r="Q345" s="163"/>
      <c r="R345" s="163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160"/>
      <c r="BN345" s="5"/>
    </row>
    <row r="346" spans="1:66" ht="12.75">
      <c r="A346" s="5"/>
      <c r="B346" s="160"/>
      <c r="C346" s="5"/>
      <c r="D346" s="5"/>
      <c r="E346" s="5"/>
      <c r="F346" s="5"/>
      <c r="G346" s="5"/>
      <c r="H346" s="5"/>
      <c r="I346" s="66"/>
      <c r="J346" s="66"/>
      <c r="K346" s="66"/>
      <c r="L346" s="161"/>
      <c r="M346" s="66"/>
      <c r="N346" s="162"/>
      <c r="O346" s="5"/>
      <c r="P346" s="20"/>
      <c r="Q346" s="163"/>
      <c r="R346" s="163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160"/>
      <c r="BN346" s="5"/>
    </row>
    <row r="347" spans="1:66" ht="12.75">
      <c r="A347" s="5"/>
      <c r="B347" s="160"/>
      <c r="C347" s="5"/>
      <c r="D347" s="5"/>
      <c r="E347" s="5"/>
      <c r="F347" s="5"/>
      <c r="G347" s="5"/>
      <c r="H347" s="5"/>
      <c r="I347" s="66"/>
      <c r="J347" s="66"/>
      <c r="K347" s="66"/>
      <c r="L347" s="161"/>
      <c r="M347" s="66"/>
      <c r="N347" s="162"/>
      <c r="O347" s="5"/>
      <c r="P347" s="20"/>
      <c r="Q347" s="163"/>
      <c r="R347" s="163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160"/>
      <c r="BN347" s="5"/>
    </row>
    <row r="348" spans="1:66" ht="12.75">
      <c r="A348" s="5"/>
      <c r="B348" s="160"/>
      <c r="C348" s="5"/>
      <c r="D348" s="5"/>
      <c r="E348" s="5"/>
      <c r="F348" s="5"/>
      <c r="G348" s="5"/>
      <c r="H348" s="5"/>
      <c r="I348" s="66"/>
      <c r="J348" s="66"/>
      <c r="K348" s="66"/>
      <c r="L348" s="161"/>
      <c r="M348" s="66"/>
      <c r="N348" s="162"/>
      <c r="O348" s="5"/>
      <c r="P348" s="20"/>
      <c r="Q348" s="163"/>
      <c r="R348" s="163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160"/>
      <c r="BN348" s="5"/>
    </row>
    <row r="349" spans="1:66" ht="12.75">
      <c r="A349" s="5"/>
      <c r="B349" s="160"/>
      <c r="C349" s="5"/>
      <c r="D349" s="5"/>
      <c r="E349" s="5"/>
      <c r="F349" s="5"/>
      <c r="G349" s="5"/>
      <c r="H349" s="5"/>
      <c r="I349" s="66"/>
      <c r="J349" s="66"/>
      <c r="K349" s="66"/>
      <c r="L349" s="161"/>
      <c r="M349" s="66"/>
      <c r="N349" s="162"/>
      <c r="O349" s="5"/>
      <c r="P349" s="20"/>
      <c r="Q349" s="163"/>
      <c r="R349" s="163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60"/>
      <c r="BN349" s="5"/>
    </row>
    <row r="350" spans="1:66" ht="12.75">
      <c r="A350" s="5"/>
      <c r="B350" s="160"/>
      <c r="C350" s="5"/>
      <c r="D350" s="5"/>
      <c r="E350" s="5"/>
      <c r="F350" s="5"/>
      <c r="G350" s="5"/>
      <c r="H350" s="5"/>
      <c r="I350" s="66"/>
      <c r="J350" s="66"/>
      <c r="K350" s="66"/>
      <c r="L350" s="161"/>
      <c r="M350" s="66"/>
      <c r="N350" s="162"/>
      <c r="O350" s="5"/>
      <c r="P350" s="20"/>
      <c r="Q350" s="163"/>
      <c r="R350" s="163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160"/>
      <c r="BN350" s="5"/>
    </row>
    <row r="351" spans="1:66" ht="12.75">
      <c r="A351" s="5"/>
      <c r="B351" s="160"/>
      <c r="C351" s="5"/>
      <c r="D351" s="5"/>
      <c r="E351" s="5"/>
      <c r="F351" s="5"/>
      <c r="G351" s="5"/>
      <c r="H351" s="5"/>
      <c r="I351" s="66"/>
      <c r="J351" s="66"/>
      <c r="K351" s="66"/>
      <c r="L351" s="161"/>
      <c r="M351" s="66"/>
      <c r="N351" s="162"/>
      <c r="O351" s="5"/>
      <c r="P351" s="20"/>
      <c r="Q351" s="163"/>
      <c r="R351" s="163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160"/>
      <c r="BN351" s="5"/>
    </row>
    <row r="352" spans="1:66" ht="12.75">
      <c r="A352" s="5"/>
      <c r="B352" s="160"/>
      <c r="C352" s="5"/>
      <c r="D352" s="5"/>
      <c r="E352" s="5"/>
      <c r="F352" s="5"/>
      <c r="G352" s="5"/>
      <c r="H352" s="5"/>
      <c r="I352" s="66"/>
      <c r="J352" s="66"/>
      <c r="K352" s="66"/>
      <c r="L352" s="161"/>
      <c r="M352" s="66"/>
      <c r="N352" s="162"/>
      <c r="O352" s="5"/>
      <c r="P352" s="20"/>
      <c r="Q352" s="163"/>
      <c r="R352" s="163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160"/>
      <c r="BN352" s="5"/>
    </row>
    <row r="353" spans="1:66" ht="12.75">
      <c r="A353" s="5"/>
      <c r="B353" s="160"/>
      <c r="C353" s="5"/>
      <c r="D353" s="5"/>
      <c r="E353" s="5"/>
      <c r="F353" s="5"/>
      <c r="G353" s="5"/>
      <c r="H353" s="5"/>
      <c r="I353" s="66"/>
      <c r="J353" s="66"/>
      <c r="K353" s="66"/>
      <c r="L353" s="161"/>
      <c r="M353" s="66"/>
      <c r="N353" s="162"/>
      <c r="O353" s="5"/>
      <c r="P353" s="20"/>
      <c r="Q353" s="163"/>
      <c r="R353" s="163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160"/>
      <c r="BN353" s="5"/>
    </row>
    <row r="354" spans="1:66" ht="12.75">
      <c r="A354" s="5"/>
      <c r="B354" s="160"/>
      <c r="C354" s="5"/>
      <c r="D354" s="5"/>
      <c r="E354" s="5"/>
      <c r="F354" s="5"/>
      <c r="G354" s="5"/>
      <c r="H354" s="5"/>
      <c r="I354" s="66"/>
      <c r="J354" s="66"/>
      <c r="K354" s="66"/>
      <c r="L354" s="161"/>
      <c r="M354" s="66"/>
      <c r="N354" s="162"/>
      <c r="O354" s="5"/>
      <c r="P354" s="20"/>
      <c r="Q354" s="163"/>
      <c r="R354" s="163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160"/>
      <c r="BN354" s="5"/>
    </row>
    <row r="355" spans="1:66" ht="12.75">
      <c r="A355" s="5"/>
      <c r="B355" s="160"/>
      <c r="C355" s="5"/>
      <c r="D355" s="5"/>
      <c r="E355" s="5"/>
      <c r="F355" s="5"/>
      <c r="G355" s="5"/>
      <c r="H355" s="5"/>
      <c r="I355" s="66"/>
      <c r="J355" s="66"/>
      <c r="K355" s="66"/>
      <c r="L355" s="161"/>
      <c r="M355" s="66"/>
      <c r="N355" s="162"/>
      <c r="O355" s="5"/>
      <c r="P355" s="20"/>
      <c r="Q355" s="163"/>
      <c r="R355" s="163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160"/>
      <c r="BN355" s="5"/>
    </row>
    <row r="356" spans="1:66" ht="12.75">
      <c r="A356" s="5"/>
      <c r="B356" s="160"/>
      <c r="C356" s="5"/>
      <c r="D356" s="5"/>
      <c r="E356" s="5"/>
      <c r="F356" s="5"/>
      <c r="G356" s="5"/>
      <c r="H356" s="5"/>
      <c r="I356" s="66"/>
      <c r="J356" s="66"/>
      <c r="K356" s="66"/>
      <c r="L356" s="161"/>
      <c r="M356" s="66"/>
      <c r="N356" s="162"/>
      <c r="O356" s="5"/>
      <c r="P356" s="20"/>
      <c r="Q356" s="163"/>
      <c r="R356" s="163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160"/>
      <c r="BN356" s="5"/>
    </row>
    <row r="357" spans="1:66" ht="12.75">
      <c r="A357" s="5"/>
      <c r="B357" s="160"/>
      <c r="C357" s="5"/>
      <c r="D357" s="5"/>
      <c r="E357" s="5"/>
      <c r="F357" s="5"/>
      <c r="G357" s="5"/>
      <c r="H357" s="5"/>
      <c r="I357" s="66"/>
      <c r="J357" s="66"/>
      <c r="K357" s="66"/>
      <c r="L357" s="161"/>
      <c r="M357" s="66"/>
      <c r="N357" s="162"/>
      <c r="O357" s="5"/>
      <c r="P357" s="20"/>
      <c r="Q357" s="163"/>
      <c r="R357" s="163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160"/>
      <c r="BN357" s="5"/>
    </row>
    <row r="358" spans="1:66" ht="12.75">
      <c r="A358" s="5"/>
      <c r="B358" s="160"/>
      <c r="C358" s="5"/>
      <c r="D358" s="5"/>
      <c r="E358" s="5"/>
      <c r="F358" s="5"/>
      <c r="G358" s="5"/>
      <c r="H358" s="5"/>
      <c r="I358" s="66"/>
      <c r="J358" s="66"/>
      <c r="K358" s="66"/>
      <c r="L358" s="161"/>
      <c r="M358" s="66"/>
      <c r="N358" s="162"/>
      <c r="O358" s="5"/>
      <c r="P358" s="20"/>
      <c r="Q358" s="163"/>
      <c r="R358" s="163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160"/>
      <c r="BN358" s="5"/>
    </row>
    <row r="359" spans="1:66" ht="12.75">
      <c r="A359" s="5"/>
      <c r="B359" s="160"/>
      <c r="C359" s="5"/>
      <c r="D359" s="5"/>
      <c r="E359" s="5"/>
      <c r="F359" s="5"/>
      <c r="G359" s="5"/>
      <c r="H359" s="5"/>
      <c r="I359" s="66"/>
      <c r="J359" s="66"/>
      <c r="K359" s="66"/>
      <c r="L359" s="161"/>
      <c r="M359" s="66"/>
      <c r="N359" s="162"/>
      <c r="O359" s="5"/>
      <c r="P359" s="20"/>
      <c r="Q359" s="163"/>
      <c r="R359" s="163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160"/>
      <c r="BN359" s="5"/>
    </row>
    <row r="360" spans="1:66" ht="12.75">
      <c r="A360" s="5"/>
      <c r="B360" s="160"/>
      <c r="C360" s="5"/>
      <c r="D360" s="5"/>
      <c r="E360" s="5"/>
      <c r="F360" s="5"/>
      <c r="G360" s="5"/>
      <c r="H360" s="5"/>
      <c r="I360" s="66"/>
      <c r="J360" s="66"/>
      <c r="K360" s="66"/>
      <c r="L360" s="161"/>
      <c r="M360" s="66"/>
      <c r="N360" s="162"/>
      <c r="O360" s="5"/>
      <c r="P360" s="20"/>
      <c r="Q360" s="163"/>
      <c r="R360" s="163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160"/>
      <c r="BN360" s="5"/>
    </row>
    <row r="361" spans="1:66" ht="12.75">
      <c r="A361" s="5"/>
      <c r="B361" s="160"/>
      <c r="C361" s="5"/>
      <c r="D361" s="5"/>
      <c r="E361" s="5"/>
      <c r="F361" s="5"/>
      <c r="G361" s="5"/>
      <c r="H361" s="5"/>
      <c r="I361" s="66"/>
      <c r="J361" s="66"/>
      <c r="K361" s="66"/>
      <c r="L361" s="161"/>
      <c r="M361" s="66"/>
      <c r="N361" s="162"/>
      <c r="O361" s="5"/>
      <c r="P361" s="20"/>
      <c r="Q361" s="163"/>
      <c r="R361" s="163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160"/>
      <c r="BN361" s="5"/>
    </row>
    <row r="362" spans="1:66" ht="12.75">
      <c r="A362" s="5"/>
      <c r="B362" s="160"/>
      <c r="C362" s="5"/>
      <c r="D362" s="5"/>
      <c r="E362" s="5"/>
      <c r="F362" s="5"/>
      <c r="G362" s="5"/>
      <c r="H362" s="5"/>
      <c r="I362" s="66"/>
      <c r="J362" s="66"/>
      <c r="K362" s="66"/>
      <c r="L362" s="161"/>
      <c r="M362" s="66"/>
      <c r="N362" s="162"/>
      <c r="O362" s="5"/>
      <c r="P362" s="20"/>
      <c r="Q362" s="163"/>
      <c r="R362" s="163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160"/>
      <c r="BN362" s="5"/>
    </row>
    <row r="363" spans="1:66" ht="12.75">
      <c r="A363" s="5"/>
      <c r="B363" s="160"/>
      <c r="C363" s="5"/>
      <c r="D363" s="5"/>
      <c r="E363" s="5"/>
      <c r="F363" s="5"/>
      <c r="G363" s="5"/>
      <c r="H363" s="5"/>
      <c r="I363" s="66"/>
      <c r="J363" s="66"/>
      <c r="K363" s="66"/>
      <c r="L363" s="161"/>
      <c r="M363" s="66"/>
      <c r="N363" s="162"/>
      <c r="O363" s="5"/>
      <c r="P363" s="20"/>
      <c r="Q363" s="163"/>
      <c r="R363" s="163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160"/>
      <c r="BN363" s="5"/>
    </row>
    <row r="364" spans="1:66" ht="12.75">
      <c r="A364" s="5"/>
      <c r="B364" s="160"/>
      <c r="C364" s="5"/>
      <c r="D364" s="5"/>
      <c r="E364" s="5"/>
      <c r="F364" s="5"/>
      <c r="G364" s="5"/>
      <c r="H364" s="5"/>
      <c r="I364" s="66"/>
      <c r="J364" s="66"/>
      <c r="K364" s="66"/>
      <c r="L364" s="161"/>
      <c r="M364" s="66"/>
      <c r="N364" s="162"/>
      <c r="O364" s="5"/>
      <c r="P364" s="20"/>
      <c r="Q364" s="163"/>
      <c r="R364" s="163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160"/>
      <c r="BN364" s="5"/>
    </row>
    <row r="365" spans="1:66" ht="12.75">
      <c r="A365" s="5"/>
      <c r="B365" s="160"/>
      <c r="C365" s="5"/>
      <c r="D365" s="5"/>
      <c r="E365" s="5"/>
      <c r="F365" s="5"/>
      <c r="G365" s="5"/>
      <c r="H365" s="5"/>
      <c r="I365" s="66"/>
      <c r="J365" s="66"/>
      <c r="K365" s="66"/>
      <c r="L365" s="161"/>
      <c r="M365" s="66"/>
      <c r="N365" s="162"/>
      <c r="O365" s="5"/>
      <c r="P365" s="20"/>
      <c r="Q365" s="163"/>
      <c r="R365" s="163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160"/>
      <c r="BN365" s="5"/>
    </row>
    <row r="366" spans="1:66" ht="12.75">
      <c r="A366" s="5"/>
      <c r="B366" s="160"/>
      <c r="C366" s="5"/>
      <c r="D366" s="5"/>
      <c r="E366" s="5"/>
      <c r="F366" s="5"/>
      <c r="G366" s="5"/>
      <c r="H366" s="5"/>
      <c r="I366" s="66"/>
      <c r="J366" s="66"/>
      <c r="K366" s="66"/>
      <c r="L366" s="161"/>
      <c r="M366" s="66"/>
      <c r="N366" s="162"/>
      <c r="O366" s="5"/>
      <c r="P366" s="20"/>
      <c r="Q366" s="163"/>
      <c r="R366" s="163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160"/>
      <c r="BN366" s="5"/>
    </row>
    <row r="367" spans="1:66" ht="12.75">
      <c r="A367" s="5"/>
      <c r="B367" s="160"/>
      <c r="C367" s="5"/>
      <c r="D367" s="5"/>
      <c r="E367" s="5"/>
      <c r="F367" s="5"/>
      <c r="G367" s="5"/>
      <c r="H367" s="5"/>
      <c r="I367" s="66"/>
      <c r="J367" s="66"/>
      <c r="K367" s="66"/>
      <c r="L367" s="161"/>
      <c r="M367" s="66"/>
      <c r="N367" s="162"/>
      <c r="O367" s="5"/>
      <c r="P367" s="20"/>
      <c r="Q367" s="163"/>
      <c r="R367" s="163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160"/>
      <c r="BN367" s="5"/>
    </row>
    <row r="368" spans="1:66" ht="12.75">
      <c r="A368" s="5"/>
      <c r="B368" s="160"/>
      <c r="C368" s="5"/>
      <c r="D368" s="5"/>
      <c r="E368" s="5"/>
      <c r="F368" s="5"/>
      <c r="G368" s="5"/>
      <c r="H368" s="5"/>
      <c r="I368" s="66"/>
      <c r="J368" s="66"/>
      <c r="K368" s="66"/>
      <c r="L368" s="161"/>
      <c r="M368" s="66"/>
      <c r="N368" s="162"/>
      <c r="O368" s="5"/>
      <c r="P368" s="20"/>
      <c r="Q368" s="163"/>
      <c r="R368" s="163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160"/>
      <c r="BN368" s="5"/>
    </row>
    <row r="369" spans="1:66" ht="12.75">
      <c r="A369" s="5"/>
      <c r="B369" s="160"/>
      <c r="C369" s="5"/>
      <c r="D369" s="5"/>
      <c r="E369" s="5"/>
      <c r="F369" s="5"/>
      <c r="G369" s="5"/>
      <c r="H369" s="5"/>
      <c r="I369" s="66"/>
      <c r="J369" s="66"/>
      <c r="K369" s="66"/>
      <c r="L369" s="161"/>
      <c r="M369" s="66"/>
      <c r="N369" s="162"/>
      <c r="O369" s="5"/>
      <c r="P369" s="20"/>
      <c r="Q369" s="163"/>
      <c r="R369" s="163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160"/>
      <c r="BN369" s="5"/>
    </row>
    <row r="370" spans="1:66" ht="12.75">
      <c r="A370" s="5"/>
      <c r="B370" s="160"/>
      <c r="C370" s="5"/>
      <c r="D370" s="5"/>
      <c r="E370" s="5"/>
      <c r="F370" s="5"/>
      <c r="G370" s="5"/>
      <c r="H370" s="5"/>
      <c r="I370" s="66"/>
      <c r="J370" s="66"/>
      <c r="K370" s="66"/>
      <c r="L370" s="161"/>
      <c r="M370" s="66"/>
      <c r="N370" s="162"/>
      <c r="O370" s="5"/>
      <c r="P370" s="20"/>
      <c r="Q370" s="163"/>
      <c r="R370" s="163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160"/>
      <c r="BN370" s="5"/>
    </row>
    <row r="371" spans="1:66" ht="12.75">
      <c r="A371" s="5"/>
      <c r="B371" s="160"/>
      <c r="C371" s="5"/>
      <c r="D371" s="5"/>
      <c r="E371" s="5"/>
      <c r="F371" s="5"/>
      <c r="G371" s="5"/>
      <c r="H371" s="5"/>
      <c r="I371" s="66"/>
      <c r="J371" s="66"/>
      <c r="K371" s="66"/>
      <c r="L371" s="161"/>
      <c r="M371" s="66"/>
      <c r="N371" s="162"/>
      <c r="O371" s="5"/>
      <c r="P371" s="20"/>
      <c r="Q371" s="163"/>
      <c r="R371" s="163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160"/>
      <c r="BN371" s="5"/>
    </row>
    <row r="372" spans="1:66" ht="12.75">
      <c r="A372" s="5"/>
      <c r="B372" s="160"/>
      <c r="C372" s="5"/>
      <c r="D372" s="5"/>
      <c r="E372" s="5"/>
      <c r="F372" s="5"/>
      <c r="G372" s="5"/>
      <c r="H372" s="5"/>
      <c r="I372" s="66"/>
      <c r="J372" s="66"/>
      <c r="K372" s="66"/>
      <c r="L372" s="161"/>
      <c r="M372" s="66"/>
      <c r="N372" s="162"/>
      <c r="O372" s="5"/>
      <c r="P372" s="20"/>
      <c r="Q372" s="163"/>
      <c r="R372" s="163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160"/>
      <c r="BN372" s="5"/>
    </row>
    <row r="373" spans="1:66" ht="12.75">
      <c r="A373" s="5"/>
      <c r="B373" s="160"/>
      <c r="C373" s="5"/>
      <c r="D373" s="5"/>
      <c r="E373" s="5"/>
      <c r="F373" s="5"/>
      <c r="G373" s="5"/>
      <c r="H373" s="5"/>
      <c r="I373" s="66"/>
      <c r="J373" s="66"/>
      <c r="K373" s="66"/>
      <c r="L373" s="161"/>
      <c r="M373" s="66"/>
      <c r="N373" s="162"/>
      <c r="O373" s="5"/>
      <c r="P373" s="20"/>
      <c r="Q373" s="163"/>
      <c r="R373" s="163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160"/>
      <c r="BN373" s="5"/>
    </row>
    <row r="374" spans="1:66" ht="12.75">
      <c r="A374" s="5"/>
      <c r="B374" s="160"/>
      <c r="C374" s="5"/>
      <c r="D374" s="5"/>
      <c r="E374" s="5"/>
      <c r="F374" s="5"/>
      <c r="G374" s="5"/>
      <c r="H374" s="5"/>
      <c r="I374" s="66"/>
      <c r="J374" s="66"/>
      <c r="K374" s="66"/>
      <c r="L374" s="161"/>
      <c r="M374" s="66"/>
      <c r="N374" s="162"/>
      <c r="O374" s="5"/>
      <c r="P374" s="20"/>
      <c r="Q374" s="163"/>
      <c r="R374" s="163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160"/>
      <c r="BN374" s="5"/>
    </row>
    <row r="375" spans="1:66" ht="12.75">
      <c r="A375" s="5"/>
      <c r="B375" s="160"/>
      <c r="C375" s="5"/>
      <c r="D375" s="5"/>
      <c r="E375" s="5"/>
      <c r="F375" s="5"/>
      <c r="G375" s="5"/>
      <c r="H375" s="5"/>
      <c r="I375" s="66"/>
      <c r="J375" s="66"/>
      <c r="K375" s="66"/>
      <c r="L375" s="161"/>
      <c r="M375" s="66"/>
      <c r="N375" s="162"/>
      <c r="O375" s="5"/>
      <c r="P375" s="20"/>
      <c r="Q375" s="163"/>
      <c r="R375" s="163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160"/>
      <c r="BN375" s="5"/>
    </row>
    <row r="376" spans="1:66" ht="12.75">
      <c r="A376" s="5"/>
      <c r="B376" s="160"/>
      <c r="C376" s="5"/>
      <c r="D376" s="5"/>
      <c r="E376" s="5"/>
      <c r="F376" s="5"/>
      <c r="G376" s="5"/>
      <c r="H376" s="5"/>
      <c r="I376" s="66"/>
      <c r="J376" s="66"/>
      <c r="K376" s="66"/>
      <c r="L376" s="161"/>
      <c r="M376" s="66"/>
      <c r="N376" s="162"/>
      <c r="O376" s="5"/>
      <c r="P376" s="20"/>
      <c r="Q376" s="163"/>
      <c r="R376" s="163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60"/>
      <c r="BN376" s="5"/>
    </row>
    <row r="377" spans="1:66" ht="12.75">
      <c r="A377" s="5"/>
      <c r="B377" s="160"/>
      <c r="C377" s="5"/>
      <c r="D377" s="5"/>
      <c r="E377" s="5"/>
      <c r="F377" s="5"/>
      <c r="G377" s="5"/>
      <c r="H377" s="5"/>
      <c r="I377" s="66"/>
      <c r="J377" s="66"/>
      <c r="K377" s="66"/>
      <c r="L377" s="161"/>
      <c r="M377" s="66"/>
      <c r="N377" s="162"/>
      <c r="O377" s="5"/>
      <c r="P377" s="20"/>
      <c r="Q377" s="163"/>
      <c r="R377" s="163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60"/>
      <c r="BN377" s="5"/>
    </row>
    <row r="378" spans="1:66" ht="12.75">
      <c r="A378" s="5"/>
      <c r="B378" s="160"/>
      <c r="C378" s="5"/>
      <c r="D378" s="5"/>
      <c r="E378" s="5"/>
      <c r="F378" s="5"/>
      <c r="G378" s="5"/>
      <c r="H378" s="5"/>
      <c r="I378" s="66"/>
      <c r="J378" s="66"/>
      <c r="K378" s="66"/>
      <c r="L378" s="161"/>
      <c r="M378" s="66"/>
      <c r="N378" s="162"/>
      <c r="O378" s="5"/>
      <c r="P378" s="20"/>
      <c r="Q378" s="163"/>
      <c r="R378" s="163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60"/>
      <c r="BN378" s="5"/>
    </row>
    <row r="379" spans="1:66" ht="12.75">
      <c r="A379" s="5"/>
      <c r="B379" s="160"/>
      <c r="C379" s="5"/>
      <c r="D379" s="5"/>
      <c r="E379" s="5"/>
      <c r="F379" s="5"/>
      <c r="G379" s="5"/>
      <c r="H379" s="5"/>
      <c r="I379" s="66"/>
      <c r="J379" s="66"/>
      <c r="K379" s="66"/>
      <c r="L379" s="161"/>
      <c r="M379" s="66"/>
      <c r="N379" s="162"/>
      <c r="O379" s="5"/>
      <c r="P379" s="20"/>
      <c r="Q379" s="163"/>
      <c r="R379" s="163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60"/>
      <c r="BN379" s="5"/>
    </row>
    <row r="380" spans="1:66" ht="12.75">
      <c r="A380" s="5"/>
      <c r="B380" s="160"/>
      <c r="C380" s="5"/>
      <c r="D380" s="5"/>
      <c r="E380" s="5"/>
      <c r="F380" s="5"/>
      <c r="G380" s="5"/>
      <c r="H380" s="5"/>
      <c r="I380" s="66"/>
      <c r="J380" s="66"/>
      <c r="K380" s="66"/>
      <c r="L380" s="161"/>
      <c r="M380" s="66"/>
      <c r="N380" s="162"/>
      <c r="O380" s="5"/>
      <c r="P380" s="20"/>
      <c r="Q380" s="163"/>
      <c r="R380" s="163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160"/>
      <c r="BN380" s="5"/>
    </row>
    <row r="381" spans="1:66" ht="12.75">
      <c r="A381" s="5"/>
      <c r="B381" s="160"/>
      <c r="C381" s="5"/>
      <c r="D381" s="5"/>
      <c r="E381" s="5"/>
      <c r="F381" s="5"/>
      <c r="G381" s="5"/>
      <c r="H381" s="5"/>
      <c r="I381" s="66"/>
      <c r="J381" s="66"/>
      <c r="K381" s="66"/>
      <c r="L381" s="161"/>
      <c r="M381" s="66"/>
      <c r="N381" s="162"/>
      <c r="O381" s="5"/>
      <c r="P381" s="20"/>
      <c r="Q381" s="163"/>
      <c r="R381" s="163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60"/>
      <c r="BN381" s="5"/>
    </row>
    <row r="382" spans="1:66" ht="12.75">
      <c r="A382" s="5"/>
      <c r="B382" s="160"/>
      <c r="C382" s="5"/>
      <c r="D382" s="5"/>
      <c r="E382" s="5"/>
      <c r="F382" s="5"/>
      <c r="G382" s="5"/>
      <c r="H382" s="5"/>
      <c r="I382" s="66"/>
      <c r="J382" s="66"/>
      <c r="K382" s="66"/>
      <c r="L382" s="161"/>
      <c r="M382" s="66"/>
      <c r="N382" s="162"/>
      <c r="O382" s="5"/>
      <c r="P382" s="20"/>
      <c r="Q382" s="163"/>
      <c r="R382" s="163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160"/>
      <c r="BN382" s="5"/>
    </row>
    <row r="383" spans="1:66" ht="12.75">
      <c r="A383" s="5"/>
      <c r="B383" s="160"/>
      <c r="C383" s="5"/>
      <c r="D383" s="5"/>
      <c r="E383" s="5"/>
      <c r="F383" s="5"/>
      <c r="G383" s="5"/>
      <c r="H383" s="5"/>
      <c r="I383" s="66"/>
      <c r="J383" s="66"/>
      <c r="K383" s="66"/>
      <c r="L383" s="161"/>
      <c r="M383" s="66"/>
      <c r="N383" s="162"/>
      <c r="O383" s="5"/>
      <c r="P383" s="20"/>
      <c r="Q383" s="163"/>
      <c r="R383" s="163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160"/>
      <c r="BN383" s="5"/>
    </row>
    <row r="384" spans="1:66" ht="12.75">
      <c r="A384" s="5"/>
      <c r="B384" s="160"/>
      <c r="C384" s="5"/>
      <c r="D384" s="5"/>
      <c r="E384" s="5"/>
      <c r="F384" s="5"/>
      <c r="G384" s="5"/>
      <c r="H384" s="5"/>
      <c r="I384" s="66"/>
      <c r="J384" s="66"/>
      <c r="K384" s="66"/>
      <c r="L384" s="161"/>
      <c r="M384" s="66"/>
      <c r="N384" s="162"/>
      <c r="O384" s="5"/>
      <c r="P384" s="20"/>
      <c r="Q384" s="163"/>
      <c r="R384" s="163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160"/>
      <c r="BN384" s="5"/>
    </row>
    <row r="385" spans="1:66" ht="12.75">
      <c r="A385" s="5"/>
      <c r="B385" s="160"/>
      <c r="C385" s="5"/>
      <c r="D385" s="5"/>
      <c r="E385" s="5"/>
      <c r="F385" s="5"/>
      <c r="G385" s="5"/>
      <c r="H385" s="5"/>
      <c r="I385" s="66"/>
      <c r="J385" s="66"/>
      <c r="K385" s="66"/>
      <c r="L385" s="161"/>
      <c r="M385" s="66"/>
      <c r="N385" s="162"/>
      <c r="O385" s="5"/>
      <c r="P385" s="20"/>
      <c r="Q385" s="163"/>
      <c r="R385" s="163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160"/>
      <c r="BN385" s="5"/>
    </row>
    <row r="386" spans="1:66" ht="12.75">
      <c r="A386" s="5"/>
      <c r="B386" s="160"/>
      <c r="C386" s="5"/>
      <c r="D386" s="5"/>
      <c r="E386" s="5"/>
      <c r="F386" s="5"/>
      <c r="G386" s="5"/>
      <c r="H386" s="5"/>
      <c r="I386" s="66"/>
      <c r="J386" s="66"/>
      <c r="K386" s="66"/>
      <c r="L386" s="161"/>
      <c r="M386" s="66"/>
      <c r="N386" s="162"/>
      <c r="O386" s="5"/>
      <c r="P386" s="20"/>
      <c r="Q386" s="163"/>
      <c r="R386" s="163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160"/>
      <c r="BN386" s="5"/>
    </row>
    <row r="387" spans="1:66" ht="12.75">
      <c r="A387" s="5"/>
      <c r="B387" s="160"/>
      <c r="C387" s="5"/>
      <c r="D387" s="5"/>
      <c r="E387" s="5"/>
      <c r="F387" s="5"/>
      <c r="G387" s="5"/>
      <c r="H387" s="5"/>
      <c r="I387" s="66"/>
      <c r="J387" s="66"/>
      <c r="K387" s="66"/>
      <c r="L387" s="161"/>
      <c r="M387" s="66"/>
      <c r="N387" s="162"/>
      <c r="O387" s="5"/>
      <c r="P387" s="20"/>
      <c r="Q387" s="163"/>
      <c r="R387" s="163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160"/>
      <c r="BN387" s="5"/>
    </row>
    <row r="388" spans="1:66" ht="12.75">
      <c r="A388" s="5"/>
      <c r="B388" s="160"/>
      <c r="C388" s="5"/>
      <c r="D388" s="5"/>
      <c r="E388" s="5"/>
      <c r="F388" s="5"/>
      <c r="G388" s="5"/>
      <c r="H388" s="5"/>
      <c r="I388" s="66"/>
      <c r="J388" s="66"/>
      <c r="K388" s="66"/>
      <c r="L388" s="161"/>
      <c r="M388" s="66"/>
      <c r="N388" s="162"/>
      <c r="O388" s="5"/>
      <c r="P388" s="20"/>
      <c r="Q388" s="163"/>
      <c r="R388" s="163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160"/>
      <c r="BN388" s="5"/>
    </row>
    <row r="389" spans="1:66" ht="12.75">
      <c r="A389" s="5"/>
      <c r="B389" s="160"/>
      <c r="C389" s="5"/>
      <c r="D389" s="5"/>
      <c r="E389" s="5"/>
      <c r="F389" s="5"/>
      <c r="G389" s="5"/>
      <c r="H389" s="5"/>
      <c r="I389" s="66"/>
      <c r="J389" s="66"/>
      <c r="K389" s="66"/>
      <c r="L389" s="161"/>
      <c r="M389" s="66"/>
      <c r="N389" s="162"/>
      <c r="O389" s="5"/>
      <c r="P389" s="20"/>
      <c r="Q389" s="163"/>
      <c r="R389" s="163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160"/>
      <c r="BN389" s="5"/>
    </row>
    <row r="390" spans="1:66" ht="12.75">
      <c r="A390" s="5"/>
      <c r="B390" s="160"/>
      <c r="C390" s="5"/>
      <c r="D390" s="5"/>
      <c r="E390" s="5"/>
      <c r="F390" s="5"/>
      <c r="G390" s="5"/>
      <c r="H390" s="5"/>
      <c r="I390" s="66"/>
      <c r="J390" s="66"/>
      <c r="K390" s="66"/>
      <c r="L390" s="161"/>
      <c r="M390" s="66"/>
      <c r="N390" s="162"/>
      <c r="O390" s="5"/>
      <c r="P390" s="20"/>
      <c r="Q390" s="163"/>
      <c r="R390" s="163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160"/>
      <c r="BN390" s="5"/>
    </row>
    <row r="391" spans="1:66" ht="12.75">
      <c r="A391" s="5"/>
      <c r="B391" s="160"/>
      <c r="C391" s="5"/>
      <c r="D391" s="5"/>
      <c r="E391" s="5"/>
      <c r="F391" s="5"/>
      <c r="G391" s="5"/>
      <c r="H391" s="5"/>
      <c r="I391" s="66"/>
      <c r="J391" s="66"/>
      <c r="K391" s="66"/>
      <c r="L391" s="161"/>
      <c r="M391" s="66"/>
      <c r="N391" s="162"/>
      <c r="O391" s="5"/>
      <c r="P391" s="20"/>
      <c r="Q391" s="163"/>
      <c r="R391" s="163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160"/>
      <c r="BN391" s="5"/>
    </row>
    <row r="392" spans="1:66" ht="12.75">
      <c r="A392" s="5"/>
      <c r="B392" s="160"/>
      <c r="C392" s="5"/>
      <c r="D392" s="5"/>
      <c r="E392" s="5"/>
      <c r="F392" s="5"/>
      <c r="G392" s="5"/>
      <c r="H392" s="5"/>
      <c r="I392" s="66"/>
      <c r="J392" s="66"/>
      <c r="K392" s="66"/>
      <c r="L392" s="161"/>
      <c r="M392" s="66"/>
      <c r="N392" s="162"/>
      <c r="O392" s="5"/>
      <c r="P392" s="20"/>
      <c r="Q392" s="163"/>
      <c r="R392" s="163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160"/>
      <c r="BN392" s="5"/>
    </row>
    <row r="393" spans="1:66" ht="12.75">
      <c r="A393" s="5"/>
      <c r="B393" s="160"/>
      <c r="C393" s="5"/>
      <c r="D393" s="5"/>
      <c r="E393" s="5"/>
      <c r="F393" s="5"/>
      <c r="G393" s="5"/>
      <c r="H393" s="5"/>
      <c r="I393" s="66"/>
      <c r="J393" s="66"/>
      <c r="K393" s="66"/>
      <c r="L393" s="161"/>
      <c r="M393" s="66"/>
      <c r="N393" s="162"/>
      <c r="O393" s="5"/>
      <c r="P393" s="20"/>
      <c r="Q393" s="163"/>
      <c r="R393" s="163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60"/>
      <c r="BN393" s="5"/>
    </row>
    <row r="394" spans="1:66" ht="12.75">
      <c r="A394" s="5"/>
      <c r="B394" s="160"/>
      <c r="C394" s="5"/>
      <c r="D394" s="5"/>
      <c r="E394" s="5"/>
      <c r="F394" s="5"/>
      <c r="G394" s="5"/>
      <c r="H394" s="5"/>
      <c r="I394" s="66"/>
      <c r="J394" s="66"/>
      <c r="K394" s="66"/>
      <c r="L394" s="161"/>
      <c r="M394" s="66"/>
      <c r="N394" s="162"/>
      <c r="O394" s="5"/>
      <c r="P394" s="20"/>
      <c r="Q394" s="163"/>
      <c r="R394" s="163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60"/>
      <c r="BN394" s="5"/>
    </row>
    <row r="395" spans="1:66" ht="12.75">
      <c r="A395" s="5"/>
      <c r="B395" s="160"/>
      <c r="C395" s="5"/>
      <c r="D395" s="5"/>
      <c r="E395" s="5"/>
      <c r="F395" s="5"/>
      <c r="G395" s="5"/>
      <c r="H395" s="5"/>
      <c r="I395" s="66"/>
      <c r="J395" s="66"/>
      <c r="K395" s="66"/>
      <c r="L395" s="161"/>
      <c r="M395" s="66"/>
      <c r="N395" s="162"/>
      <c r="O395" s="5"/>
      <c r="P395" s="20"/>
      <c r="Q395" s="163"/>
      <c r="R395" s="163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160"/>
      <c r="BN395" s="5"/>
    </row>
    <row r="396" spans="1:66" ht="12.75">
      <c r="A396" s="5"/>
      <c r="B396" s="160"/>
      <c r="C396" s="5"/>
      <c r="D396" s="5"/>
      <c r="E396" s="5"/>
      <c r="F396" s="5"/>
      <c r="G396" s="5"/>
      <c r="H396" s="5"/>
      <c r="I396" s="66"/>
      <c r="J396" s="66"/>
      <c r="K396" s="66"/>
      <c r="L396" s="161"/>
      <c r="M396" s="66"/>
      <c r="N396" s="162"/>
      <c r="O396" s="5"/>
      <c r="P396" s="20"/>
      <c r="Q396" s="163"/>
      <c r="R396" s="163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60"/>
      <c r="BN396" s="5"/>
    </row>
    <row r="397" spans="1:66" ht="12.75">
      <c r="A397" s="5"/>
      <c r="B397" s="160"/>
      <c r="C397" s="5"/>
      <c r="D397" s="5"/>
      <c r="E397" s="5"/>
      <c r="F397" s="5"/>
      <c r="G397" s="5"/>
      <c r="H397" s="5"/>
      <c r="I397" s="66"/>
      <c r="J397" s="66"/>
      <c r="K397" s="66"/>
      <c r="L397" s="161"/>
      <c r="M397" s="66"/>
      <c r="N397" s="162"/>
      <c r="O397" s="5"/>
      <c r="P397" s="20"/>
      <c r="Q397" s="163"/>
      <c r="R397" s="163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60"/>
      <c r="BN397" s="5"/>
    </row>
    <row r="398" spans="1:66" ht="12.75">
      <c r="A398" s="5"/>
      <c r="B398" s="160"/>
      <c r="C398" s="5"/>
      <c r="D398" s="5"/>
      <c r="E398" s="5"/>
      <c r="F398" s="5"/>
      <c r="G398" s="5"/>
      <c r="H398" s="5"/>
      <c r="I398" s="66"/>
      <c r="J398" s="66"/>
      <c r="K398" s="66"/>
      <c r="L398" s="161"/>
      <c r="M398" s="66"/>
      <c r="N398" s="162"/>
      <c r="O398" s="5"/>
      <c r="P398" s="20"/>
      <c r="Q398" s="163"/>
      <c r="R398" s="163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60"/>
      <c r="BN398" s="5"/>
    </row>
    <row r="399" spans="1:66" ht="12.75">
      <c r="A399" s="5"/>
      <c r="B399" s="160"/>
      <c r="C399" s="5"/>
      <c r="D399" s="5"/>
      <c r="E399" s="5"/>
      <c r="F399" s="5"/>
      <c r="G399" s="5"/>
      <c r="H399" s="5"/>
      <c r="I399" s="66"/>
      <c r="J399" s="66"/>
      <c r="K399" s="66"/>
      <c r="L399" s="161"/>
      <c r="M399" s="66"/>
      <c r="N399" s="162"/>
      <c r="O399" s="5"/>
      <c r="P399" s="20"/>
      <c r="Q399" s="163"/>
      <c r="R399" s="163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160"/>
      <c r="BN399" s="5"/>
    </row>
    <row r="400" spans="1:66" ht="12.75">
      <c r="A400" s="5"/>
      <c r="B400" s="160"/>
      <c r="C400" s="5"/>
      <c r="D400" s="5"/>
      <c r="E400" s="5"/>
      <c r="F400" s="5"/>
      <c r="G400" s="5"/>
      <c r="H400" s="5"/>
      <c r="I400" s="66"/>
      <c r="J400" s="66"/>
      <c r="K400" s="66"/>
      <c r="L400" s="161"/>
      <c r="M400" s="66"/>
      <c r="N400" s="162"/>
      <c r="O400" s="5"/>
      <c r="P400" s="20"/>
      <c r="Q400" s="163"/>
      <c r="R400" s="163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160"/>
      <c r="BN400" s="5"/>
    </row>
    <row r="401" spans="1:66" ht="12.75">
      <c r="A401" s="5"/>
      <c r="B401" s="160"/>
      <c r="C401" s="5"/>
      <c r="D401" s="5"/>
      <c r="E401" s="5"/>
      <c r="F401" s="5"/>
      <c r="G401" s="5"/>
      <c r="H401" s="5"/>
      <c r="I401" s="66"/>
      <c r="J401" s="66"/>
      <c r="K401" s="66"/>
      <c r="L401" s="161"/>
      <c r="M401" s="66"/>
      <c r="N401" s="162"/>
      <c r="O401" s="5"/>
      <c r="P401" s="20"/>
      <c r="Q401" s="163"/>
      <c r="R401" s="163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60"/>
      <c r="BN401" s="5"/>
    </row>
    <row r="402" spans="1:66" ht="12.75">
      <c r="A402" s="5"/>
      <c r="B402" s="160"/>
      <c r="C402" s="5"/>
      <c r="D402" s="5"/>
      <c r="E402" s="5"/>
      <c r="F402" s="5"/>
      <c r="G402" s="5"/>
      <c r="H402" s="5"/>
      <c r="I402" s="66"/>
      <c r="J402" s="66"/>
      <c r="K402" s="66"/>
      <c r="L402" s="161"/>
      <c r="M402" s="66"/>
      <c r="N402" s="162"/>
      <c r="O402" s="5"/>
      <c r="P402" s="20"/>
      <c r="Q402" s="163"/>
      <c r="R402" s="163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60"/>
      <c r="BN402" s="5"/>
    </row>
    <row r="403" spans="1:66" ht="12.75">
      <c r="A403" s="5"/>
      <c r="B403" s="160"/>
      <c r="C403" s="5"/>
      <c r="D403" s="5"/>
      <c r="E403" s="5"/>
      <c r="F403" s="5"/>
      <c r="G403" s="5"/>
      <c r="H403" s="5"/>
      <c r="I403" s="66"/>
      <c r="J403" s="66"/>
      <c r="K403" s="66"/>
      <c r="L403" s="161"/>
      <c r="M403" s="66"/>
      <c r="N403" s="162"/>
      <c r="O403" s="5"/>
      <c r="P403" s="20"/>
      <c r="Q403" s="163"/>
      <c r="R403" s="163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60"/>
      <c r="BN403" s="5"/>
    </row>
    <row r="404" spans="1:66" ht="12.75">
      <c r="A404" s="5"/>
      <c r="B404" s="160"/>
      <c r="C404" s="5"/>
      <c r="D404" s="5"/>
      <c r="E404" s="5"/>
      <c r="F404" s="5"/>
      <c r="G404" s="5"/>
      <c r="H404" s="5"/>
      <c r="I404" s="66"/>
      <c r="J404" s="66"/>
      <c r="K404" s="66"/>
      <c r="L404" s="161"/>
      <c r="M404" s="66"/>
      <c r="N404" s="162"/>
      <c r="O404" s="5"/>
      <c r="P404" s="20"/>
      <c r="Q404" s="163"/>
      <c r="R404" s="163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60"/>
      <c r="BN404" s="5"/>
    </row>
    <row r="405" spans="1:66" ht="12.75">
      <c r="A405" s="5"/>
      <c r="B405" s="160"/>
      <c r="C405" s="5"/>
      <c r="D405" s="5"/>
      <c r="E405" s="5"/>
      <c r="F405" s="5"/>
      <c r="G405" s="5"/>
      <c r="H405" s="5"/>
      <c r="I405" s="66"/>
      <c r="J405" s="66"/>
      <c r="K405" s="66"/>
      <c r="L405" s="161"/>
      <c r="M405" s="66"/>
      <c r="N405" s="162"/>
      <c r="O405" s="5"/>
      <c r="P405" s="20"/>
      <c r="Q405" s="163"/>
      <c r="R405" s="163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160"/>
      <c r="BN405" s="5"/>
    </row>
    <row r="406" spans="1:66" ht="12.75">
      <c r="A406" s="5"/>
      <c r="B406" s="160"/>
      <c r="C406" s="5"/>
      <c r="D406" s="5"/>
      <c r="E406" s="5"/>
      <c r="F406" s="5"/>
      <c r="G406" s="5"/>
      <c r="H406" s="5"/>
      <c r="I406" s="66"/>
      <c r="J406" s="66"/>
      <c r="K406" s="66"/>
      <c r="L406" s="161"/>
      <c r="M406" s="66"/>
      <c r="N406" s="162"/>
      <c r="O406" s="5"/>
      <c r="P406" s="20"/>
      <c r="Q406" s="163"/>
      <c r="R406" s="163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60"/>
      <c r="BN406" s="5"/>
    </row>
    <row r="407" spans="1:66" ht="12.75">
      <c r="A407" s="5"/>
      <c r="B407" s="160"/>
      <c r="C407" s="5"/>
      <c r="D407" s="5"/>
      <c r="E407" s="5"/>
      <c r="F407" s="5"/>
      <c r="G407" s="5"/>
      <c r="H407" s="5"/>
      <c r="I407" s="66"/>
      <c r="J407" s="66"/>
      <c r="K407" s="66"/>
      <c r="L407" s="161"/>
      <c r="M407" s="66"/>
      <c r="N407" s="162"/>
      <c r="O407" s="5"/>
      <c r="P407" s="20"/>
      <c r="Q407" s="163"/>
      <c r="R407" s="163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160"/>
      <c r="BN407" s="5"/>
    </row>
    <row r="408" spans="1:66" ht="12.75">
      <c r="A408" s="5"/>
      <c r="B408" s="160"/>
      <c r="C408" s="5"/>
      <c r="D408" s="5"/>
      <c r="E408" s="5"/>
      <c r="F408" s="5"/>
      <c r="G408" s="5"/>
      <c r="H408" s="5"/>
      <c r="I408" s="66"/>
      <c r="J408" s="66"/>
      <c r="K408" s="66"/>
      <c r="L408" s="161"/>
      <c r="M408" s="66"/>
      <c r="N408" s="162"/>
      <c r="O408" s="5"/>
      <c r="P408" s="20"/>
      <c r="Q408" s="163"/>
      <c r="R408" s="163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160"/>
      <c r="BN408" s="5"/>
    </row>
    <row r="409" spans="1:66" ht="12.75">
      <c r="A409" s="5"/>
      <c r="B409" s="160"/>
      <c r="C409" s="5"/>
      <c r="D409" s="5"/>
      <c r="E409" s="5"/>
      <c r="F409" s="5"/>
      <c r="G409" s="5"/>
      <c r="H409" s="5"/>
      <c r="I409" s="66"/>
      <c r="J409" s="66"/>
      <c r="K409" s="66"/>
      <c r="L409" s="161"/>
      <c r="M409" s="66"/>
      <c r="N409" s="162"/>
      <c r="O409" s="5"/>
      <c r="P409" s="20"/>
      <c r="Q409" s="163"/>
      <c r="R409" s="163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60"/>
      <c r="BN409" s="5"/>
    </row>
    <row r="410" spans="1:66" ht="12.75">
      <c r="A410" s="5"/>
      <c r="B410" s="160"/>
      <c r="C410" s="5"/>
      <c r="D410" s="5"/>
      <c r="E410" s="5"/>
      <c r="F410" s="5"/>
      <c r="G410" s="5"/>
      <c r="H410" s="5"/>
      <c r="I410" s="66"/>
      <c r="J410" s="66"/>
      <c r="K410" s="66"/>
      <c r="L410" s="161"/>
      <c r="M410" s="66"/>
      <c r="N410" s="162"/>
      <c r="O410" s="5"/>
      <c r="P410" s="20"/>
      <c r="Q410" s="163"/>
      <c r="R410" s="163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160"/>
      <c r="BN410" s="5"/>
    </row>
    <row r="411" spans="1:66" ht="12.75">
      <c r="A411" s="5"/>
      <c r="B411" s="160"/>
      <c r="C411" s="5"/>
      <c r="D411" s="5"/>
      <c r="E411" s="5"/>
      <c r="F411" s="5"/>
      <c r="G411" s="5"/>
      <c r="H411" s="5"/>
      <c r="I411" s="66"/>
      <c r="J411" s="66"/>
      <c r="K411" s="66"/>
      <c r="L411" s="161"/>
      <c r="M411" s="66"/>
      <c r="N411" s="162"/>
      <c r="O411" s="5"/>
      <c r="P411" s="20"/>
      <c r="Q411" s="163"/>
      <c r="R411" s="163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160"/>
      <c r="BN411" s="5"/>
    </row>
    <row r="412" spans="1:66" ht="12.75">
      <c r="A412" s="5"/>
      <c r="B412" s="160"/>
      <c r="C412" s="5"/>
      <c r="D412" s="5"/>
      <c r="E412" s="5"/>
      <c r="F412" s="5"/>
      <c r="G412" s="5"/>
      <c r="H412" s="5"/>
      <c r="I412" s="66"/>
      <c r="J412" s="66"/>
      <c r="K412" s="66"/>
      <c r="L412" s="161"/>
      <c r="M412" s="66"/>
      <c r="N412" s="162"/>
      <c r="O412" s="5"/>
      <c r="P412" s="20"/>
      <c r="Q412" s="163"/>
      <c r="R412" s="163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160"/>
      <c r="BN412" s="5"/>
    </row>
    <row r="413" spans="1:66" ht="12.75">
      <c r="A413" s="5"/>
      <c r="B413" s="160"/>
      <c r="C413" s="5"/>
      <c r="D413" s="5"/>
      <c r="E413" s="5"/>
      <c r="F413" s="5"/>
      <c r="G413" s="5"/>
      <c r="H413" s="5"/>
      <c r="I413" s="66"/>
      <c r="J413" s="66"/>
      <c r="K413" s="66"/>
      <c r="L413" s="161"/>
      <c r="M413" s="66"/>
      <c r="N413" s="162"/>
      <c r="O413" s="5"/>
      <c r="P413" s="20"/>
      <c r="Q413" s="163"/>
      <c r="R413" s="163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160"/>
      <c r="BN413" s="5"/>
    </row>
    <row r="414" spans="1:66" ht="12.75">
      <c r="A414" s="5"/>
      <c r="B414" s="160"/>
      <c r="C414" s="5"/>
      <c r="D414" s="5"/>
      <c r="E414" s="5"/>
      <c r="F414" s="5"/>
      <c r="G414" s="5"/>
      <c r="H414" s="5"/>
      <c r="I414" s="66"/>
      <c r="J414" s="66"/>
      <c r="K414" s="66"/>
      <c r="L414" s="161"/>
      <c r="M414" s="66"/>
      <c r="N414" s="162"/>
      <c r="O414" s="5"/>
      <c r="P414" s="20"/>
      <c r="Q414" s="163"/>
      <c r="R414" s="163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160"/>
      <c r="BN414" s="5"/>
    </row>
    <row r="415" spans="1:66" ht="12.75">
      <c r="A415" s="5"/>
      <c r="B415" s="160"/>
      <c r="C415" s="5"/>
      <c r="D415" s="5"/>
      <c r="E415" s="5"/>
      <c r="F415" s="5"/>
      <c r="G415" s="5"/>
      <c r="H415" s="5"/>
      <c r="I415" s="66"/>
      <c r="J415" s="66"/>
      <c r="K415" s="66"/>
      <c r="L415" s="161"/>
      <c r="M415" s="66"/>
      <c r="N415" s="162"/>
      <c r="O415" s="5"/>
      <c r="P415" s="20"/>
      <c r="Q415" s="163"/>
      <c r="R415" s="163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160"/>
      <c r="BN415" s="5"/>
    </row>
    <row r="416" spans="1:66" ht="12.75">
      <c r="A416" s="5"/>
      <c r="B416" s="160"/>
      <c r="C416" s="5"/>
      <c r="D416" s="5"/>
      <c r="E416" s="5"/>
      <c r="F416" s="5"/>
      <c r="G416" s="5"/>
      <c r="H416" s="5"/>
      <c r="I416" s="66"/>
      <c r="J416" s="66"/>
      <c r="K416" s="66"/>
      <c r="L416" s="161"/>
      <c r="M416" s="66"/>
      <c r="N416" s="162"/>
      <c r="O416" s="5"/>
      <c r="P416" s="20"/>
      <c r="Q416" s="163"/>
      <c r="R416" s="163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160"/>
      <c r="BN416" s="5"/>
    </row>
    <row r="417" spans="1:66" ht="12.75">
      <c r="A417" s="5"/>
      <c r="B417" s="160"/>
      <c r="C417" s="5"/>
      <c r="D417" s="5"/>
      <c r="E417" s="5"/>
      <c r="F417" s="5"/>
      <c r="G417" s="5"/>
      <c r="H417" s="5"/>
      <c r="I417" s="66"/>
      <c r="J417" s="66"/>
      <c r="K417" s="66"/>
      <c r="L417" s="161"/>
      <c r="M417" s="66"/>
      <c r="N417" s="162"/>
      <c r="O417" s="5"/>
      <c r="P417" s="20"/>
      <c r="Q417" s="163"/>
      <c r="R417" s="163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160"/>
      <c r="BN417" s="5"/>
    </row>
    <row r="418" spans="1:66" ht="12.75">
      <c r="A418" s="5"/>
      <c r="B418" s="160"/>
      <c r="C418" s="5"/>
      <c r="D418" s="5"/>
      <c r="E418" s="5"/>
      <c r="F418" s="5"/>
      <c r="G418" s="5"/>
      <c r="H418" s="5"/>
      <c r="I418" s="66"/>
      <c r="J418" s="66"/>
      <c r="K418" s="66"/>
      <c r="L418" s="161"/>
      <c r="M418" s="66"/>
      <c r="N418" s="162"/>
      <c r="O418" s="5"/>
      <c r="P418" s="20"/>
      <c r="Q418" s="163"/>
      <c r="R418" s="163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160"/>
      <c r="BN418" s="5"/>
    </row>
    <row r="419" spans="1:66" ht="12.75">
      <c r="A419" s="5"/>
      <c r="B419" s="160"/>
      <c r="C419" s="5"/>
      <c r="D419" s="5"/>
      <c r="E419" s="5"/>
      <c r="F419" s="5"/>
      <c r="G419" s="5"/>
      <c r="H419" s="5"/>
      <c r="I419" s="66"/>
      <c r="J419" s="66"/>
      <c r="K419" s="66"/>
      <c r="L419" s="161"/>
      <c r="M419" s="66"/>
      <c r="N419" s="162"/>
      <c r="O419" s="5"/>
      <c r="P419" s="20"/>
      <c r="Q419" s="163"/>
      <c r="R419" s="163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160"/>
      <c r="BN419" s="5"/>
    </row>
    <row r="420" spans="1:66" ht="12.75">
      <c r="A420" s="5"/>
      <c r="B420" s="160"/>
      <c r="C420" s="5"/>
      <c r="D420" s="5"/>
      <c r="E420" s="5"/>
      <c r="F420" s="5"/>
      <c r="G420" s="5"/>
      <c r="H420" s="5"/>
      <c r="I420" s="66"/>
      <c r="J420" s="66"/>
      <c r="K420" s="66"/>
      <c r="L420" s="161"/>
      <c r="M420" s="66"/>
      <c r="N420" s="162"/>
      <c r="O420" s="5"/>
      <c r="P420" s="20"/>
      <c r="Q420" s="163"/>
      <c r="R420" s="163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160"/>
      <c r="BN420" s="5"/>
    </row>
    <row r="421" spans="1:66" ht="12.75">
      <c r="A421" s="5"/>
      <c r="B421" s="160"/>
      <c r="C421" s="5"/>
      <c r="D421" s="5"/>
      <c r="E421" s="5"/>
      <c r="F421" s="5"/>
      <c r="G421" s="5"/>
      <c r="H421" s="5"/>
      <c r="I421" s="66"/>
      <c r="J421" s="66"/>
      <c r="K421" s="66"/>
      <c r="L421" s="161"/>
      <c r="M421" s="66"/>
      <c r="N421" s="162"/>
      <c r="O421" s="5"/>
      <c r="P421" s="20"/>
      <c r="Q421" s="163"/>
      <c r="R421" s="163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160"/>
      <c r="BN421" s="5"/>
    </row>
    <row r="422" spans="1:66" ht="12.75">
      <c r="A422" s="5"/>
      <c r="B422" s="160"/>
      <c r="C422" s="5"/>
      <c r="D422" s="5"/>
      <c r="E422" s="5"/>
      <c r="F422" s="5"/>
      <c r="G422" s="5"/>
      <c r="H422" s="5"/>
      <c r="I422" s="66"/>
      <c r="J422" s="66"/>
      <c r="K422" s="66"/>
      <c r="L422" s="161"/>
      <c r="M422" s="66"/>
      <c r="N422" s="162"/>
      <c r="O422" s="5"/>
      <c r="P422" s="20"/>
      <c r="Q422" s="163"/>
      <c r="R422" s="163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160"/>
      <c r="BN422" s="5"/>
    </row>
    <row r="423" spans="1:66" ht="12.75">
      <c r="A423" s="5"/>
      <c r="B423" s="160"/>
      <c r="C423" s="5"/>
      <c r="D423" s="5"/>
      <c r="E423" s="5"/>
      <c r="F423" s="5"/>
      <c r="G423" s="5"/>
      <c r="H423" s="5"/>
      <c r="I423" s="66"/>
      <c r="J423" s="66"/>
      <c r="K423" s="66"/>
      <c r="L423" s="161"/>
      <c r="M423" s="66"/>
      <c r="N423" s="162"/>
      <c r="O423" s="5"/>
      <c r="P423" s="20"/>
      <c r="Q423" s="163"/>
      <c r="R423" s="163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160"/>
      <c r="BN423" s="5"/>
    </row>
    <row r="424" spans="1:66" ht="12.75">
      <c r="A424" s="5"/>
      <c r="B424" s="160"/>
      <c r="C424" s="5"/>
      <c r="D424" s="5"/>
      <c r="E424" s="5"/>
      <c r="F424" s="5"/>
      <c r="G424" s="5"/>
      <c r="H424" s="5"/>
      <c r="I424" s="66"/>
      <c r="J424" s="66"/>
      <c r="K424" s="66"/>
      <c r="L424" s="161"/>
      <c r="M424" s="66"/>
      <c r="N424" s="162"/>
      <c r="O424" s="5"/>
      <c r="P424" s="20"/>
      <c r="Q424" s="163"/>
      <c r="R424" s="163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160"/>
      <c r="BN424" s="5"/>
    </row>
    <row r="425" spans="1:66" ht="12.75">
      <c r="A425" s="5"/>
      <c r="B425" s="160"/>
      <c r="C425" s="5"/>
      <c r="D425" s="5"/>
      <c r="E425" s="5"/>
      <c r="F425" s="5"/>
      <c r="G425" s="5"/>
      <c r="H425" s="5"/>
      <c r="I425" s="66"/>
      <c r="J425" s="66"/>
      <c r="K425" s="66"/>
      <c r="L425" s="161"/>
      <c r="M425" s="66"/>
      <c r="N425" s="162"/>
      <c r="O425" s="5"/>
      <c r="P425" s="20"/>
      <c r="Q425" s="163"/>
      <c r="R425" s="163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160"/>
      <c r="BN425" s="5"/>
    </row>
    <row r="426" spans="1:66" ht="12.75">
      <c r="A426" s="5"/>
      <c r="B426" s="160"/>
      <c r="C426" s="5"/>
      <c r="D426" s="5"/>
      <c r="E426" s="5"/>
      <c r="F426" s="5"/>
      <c r="G426" s="5"/>
      <c r="H426" s="5"/>
      <c r="I426" s="66"/>
      <c r="J426" s="66"/>
      <c r="K426" s="66"/>
      <c r="L426" s="161"/>
      <c r="M426" s="66"/>
      <c r="N426" s="162"/>
      <c r="O426" s="5"/>
      <c r="P426" s="20"/>
      <c r="Q426" s="163"/>
      <c r="R426" s="163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160"/>
      <c r="BN426" s="5"/>
    </row>
    <row r="427" spans="1:66" ht="12.75">
      <c r="A427" s="5"/>
      <c r="B427" s="160"/>
      <c r="C427" s="5"/>
      <c r="D427" s="5"/>
      <c r="E427" s="5"/>
      <c r="F427" s="5"/>
      <c r="G427" s="5"/>
      <c r="H427" s="5"/>
      <c r="I427" s="66"/>
      <c r="J427" s="66"/>
      <c r="K427" s="66"/>
      <c r="L427" s="161"/>
      <c r="M427" s="66"/>
      <c r="N427" s="162"/>
      <c r="O427" s="5"/>
      <c r="P427" s="20"/>
      <c r="Q427" s="163"/>
      <c r="R427" s="163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160"/>
      <c r="BN427" s="5"/>
    </row>
    <row r="428" spans="1:66" ht="12.75">
      <c r="A428" s="5"/>
      <c r="B428" s="160"/>
      <c r="C428" s="5"/>
      <c r="D428" s="5"/>
      <c r="E428" s="5"/>
      <c r="F428" s="5"/>
      <c r="G428" s="5"/>
      <c r="H428" s="5"/>
      <c r="I428" s="66"/>
      <c r="J428" s="66"/>
      <c r="K428" s="66"/>
      <c r="L428" s="161"/>
      <c r="M428" s="66"/>
      <c r="N428" s="162"/>
      <c r="O428" s="5"/>
      <c r="P428" s="20"/>
      <c r="Q428" s="163"/>
      <c r="R428" s="163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160"/>
      <c r="BN428" s="5"/>
    </row>
    <row r="429" spans="1:66" ht="12.75">
      <c r="A429" s="5"/>
      <c r="B429" s="160"/>
      <c r="C429" s="5"/>
      <c r="D429" s="5"/>
      <c r="E429" s="5"/>
      <c r="F429" s="5"/>
      <c r="G429" s="5"/>
      <c r="H429" s="5"/>
      <c r="I429" s="66"/>
      <c r="J429" s="66"/>
      <c r="K429" s="66"/>
      <c r="L429" s="161"/>
      <c r="M429" s="66"/>
      <c r="N429" s="162"/>
      <c r="O429" s="5"/>
      <c r="P429" s="20"/>
      <c r="Q429" s="163"/>
      <c r="R429" s="163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160"/>
      <c r="BN429" s="5"/>
    </row>
    <row r="430" spans="1:66" ht="12.75">
      <c r="A430" s="5"/>
      <c r="B430" s="160"/>
      <c r="C430" s="5"/>
      <c r="D430" s="5"/>
      <c r="E430" s="5"/>
      <c r="F430" s="5"/>
      <c r="G430" s="5"/>
      <c r="H430" s="5"/>
      <c r="I430" s="66"/>
      <c r="J430" s="66"/>
      <c r="K430" s="66"/>
      <c r="L430" s="161"/>
      <c r="M430" s="66"/>
      <c r="N430" s="162"/>
      <c r="O430" s="5"/>
      <c r="P430" s="20"/>
      <c r="Q430" s="163"/>
      <c r="R430" s="163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160"/>
      <c r="BN430" s="5"/>
    </row>
    <row r="431" spans="1:66" ht="12.75">
      <c r="A431" s="5"/>
      <c r="B431" s="160"/>
      <c r="C431" s="5"/>
      <c r="D431" s="5"/>
      <c r="E431" s="5"/>
      <c r="F431" s="5"/>
      <c r="G431" s="5"/>
      <c r="H431" s="5"/>
      <c r="I431" s="66"/>
      <c r="J431" s="66"/>
      <c r="K431" s="66"/>
      <c r="L431" s="161"/>
      <c r="M431" s="66"/>
      <c r="N431" s="162"/>
      <c r="O431" s="5"/>
      <c r="P431" s="20"/>
      <c r="Q431" s="163"/>
      <c r="R431" s="163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160"/>
      <c r="BN431" s="5"/>
    </row>
    <row r="432" spans="1:66" ht="12.75">
      <c r="A432" s="5"/>
      <c r="B432" s="160"/>
      <c r="C432" s="5"/>
      <c r="D432" s="5"/>
      <c r="E432" s="5"/>
      <c r="F432" s="5"/>
      <c r="G432" s="5"/>
      <c r="H432" s="5"/>
      <c r="I432" s="66"/>
      <c r="J432" s="66"/>
      <c r="K432" s="66"/>
      <c r="L432" s="161"/>
      <c r="M432" s="66"/>
      <c r="N432" s="162"/>
      <c r="O432" s="5"/>
      <c r="P432" s="20"/>
      <c r="Q432" s="163"/>
      <c r="R432" s="163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160"/>
      <c r="BN432" s="5"/>
    </row>
    <row r="433" spans="1:66" ht="12.75">
      <c r="A433" s="5"/>
      <c r="B433" s="160"/>
      <c r="C433" s="5"/>
      <c r="D433" s="5"/>
      <c r="E433" s="5"/>
      <c r="F433" s="5"/>
      <c r="G433" s="5"/>
      <c r="H433" s="5"/>
      <c r="I433" s="66"/>
      <c r="J433" s="66"/>
      <c r="K433" s="66"/>
      <c r="L433" s="161"/>
      <c r="M433" s="66"/>
      <c r="N433" s="162"/>
      <c r="O433" s="5"/>
      <c r="P433" s="20"/>
      <c r="Q433" s="163"/>
      <c r="R433" s="163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160"/>
      <c r="BN433" s="5"/>
    </row>
    <row r="434" spans="1:66" ht="12.75">
      <c r="A434" s="5"/>
      <c r="B434" s="160"/>
      <c r="C434" s="5"/>
      <c r="D434" s="5"/>
      <c r="E434" s="5"/>
      <c r="F434" s="5"/>
      <c r="G434" s="5"/>
      <c r="H434" s="5"/>
      <c r="I434" s="66"/>
      <c r="J434" s="66"/>
      <c r="K434" s="66"/>
      <c r="L434" s="161"/>
      <c r="M434" s="66"/>
      <c r="N434" s="162"/>
      <c r="O434" s="5"/>
      <c r="P434" s="20"/>
      <c r="Q434" s="163"/>
      <c r="R434" s="163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160"/>
      <c r="BN434" s="5"/>
    </row>
    <row r="435" spans="1:66" ht="12.75">
      <c r="A435" s="5"/>
      <c r="B435" s="160"/>
      <c r="C435" s="5"/>
      <c r="D435" s="5"/>
      <c r="E435" s="5"/>
      <c r="F435" s="5"/>
      <c r="G435" s="5"/>
      <c r="H435" s="5"/>
      <c r="I435" s="66"/>
      <c r="J435" s="66"/>
      <c r="K435" s="66"/>
      <c r="L435" s="161"/>
      <c r="M435" s="66"/>
      <c r="N435" s="162"/>
      <c r="O435" s="5"/>
      <c r="P435" s="20"/>
      <c r="Q435" s="163"/>
      <c r="R435" s="163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160"/>
      <c r="BN435" s="5"/>
    </row>
    <row r="436" spans="1:66" ht="12.75">
      <c r="A436" s="5"/>
      <c r="B436" s="160"/>
      <c r="C436" s="5"/>
      <c r="D436" s="5"/>
      <c r="E436" s="5"/>
      <c r="F436" s="5"/>
      <c r="G436" s="5"/>
      <c r="H436" s="5"/>
      <c r="I436" s="66"/>
      <c r="J436" s="66"/>
      <c r="K436" s="66"/>
      <c r="L436" s="161"/>
      <c r="M436" s="66"/>
      <c r="N436" s="162"/>
      <c r="O436" s="5"/>
      <c r="P436" s="20"/>
      <c r="Q436" s="163"/>
      <c r="R436" s="163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160"/>
      <c r="BN436" s="5"/>
    </row>
    <row r="437" spans="1:66" ht="12.75">
      <c r="A437" s="5"/>
      <c r="B437" s="160"/>
      <c r="C437" s="5"/>
      <c r="D437" s="5"/>
      <c r="E437" s="5"/>
      <c r="F437" s="5"/>
      <c r="G437" s="5"/>
      <c r="H437" s="5"/>
      <c r="I437" s="66"/>
      <c r="J437" s="66"/>
      <c r="K437" s="66"/>
      <c r="L437" s="161"/>
      <c r="M437" s="66"/>
      <c r="N437" s="162"/>
      <c r="O437" s="5"/>
      <c r="P437" s="20"/>
      <c r="Q437" s="163"/>
      <c r="R437" s="163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160"/>
      <c r="BN437" s="5"/>
    </row>
    <row r="438" spans="1:66" ht="12.75">
      <c r="A438" s="5"/>
      <c r="B438" s="160"/>
      <c r="C438" s="5"/>
      <c r="D438" s="5"/>
      <c r="E438" s="5"/>
      <c r="F438" s="5"/>
      <c r="G438" s="5"/>
      <c r="H438" s="5"/>
      <c r="I438" s="66"/>
      <c r="J438" s="66"/>
      <c r="K438" s="66"/>
      <c r="L438" s="161"/>
      <c r="M438" s="66"/>
      <c r="N438" s="162"/>
      <c r="O438" s="5"/>
      <c r="P438" s="20"/>
      <c r="Q438" s="163"/>
      <c r="R438" s="163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160"/>
      <c r="BN438" s="5"/>
    </row>
    <row r="439" spans="1:66" ht="12.75">
      <c r="A439" s="5"/>
      <c r="B439" s="160"/>
      <c r="C439" s="5"/>
      <c r="D439" s="5"/>
      <c r="E439" s="5"/>
      <c r="F439" s="5"/>
      <c r="G439" s="5"/>
      <c r="H439" s="5"/>
      <c r="I439" s="66"/>
      <c r="J439" s="66"/>
      <c r="K439" s="66"/>
      <c r="L439" s="161"/>
      <c r="M439" s="66"/>
      <c r="N439" s="162"/>
      <c r="O439" s="5"/>
      <c r="P439" s="20"/>
      <c r="Q439" s="163"/>
      <c r="R439" s="163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160"/>
      <c r="BN439" s="5"/>
    </row>
    <row r="440" spans="1:66" ht="12.75">
      <c r="A440" s="5"/>
      <c r="B440" s="160"/>
      <c r="C440" s="5"/>
      <c r="D440" s="5"/>
      <c r="E440" s="5"/>
      <c r="F440" s="5"/>
      <c r="G440" s="5"/>
      <c r="H440" s="5"/>
      <c r="I440" s="66"/>
      <c r="J440" s="66"/>
      <c r="K440" s="66"/>
      <c r="L440" s="161"/>
      <c r="M440" s="66"/>
      <c r="N440" s="162"/>
      <c r="O440" s="5"/>
      <c r="P440" s="20"/>
      <c r="Q440" s="163"/>
      <c r="R440" s="163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160"/>
      <c r="BN440" s="5"/>
    </row>
    <row r="441" spans="1:66" ht="12.75">
      <c r="A441" s="5"/>
      <c r="B441" s="160"/>
      <c r="C441" s="5"/>
      <c r="D441" s="5"/>
      <c r="E441" s="5"/>
      <c r="F441" s="5"/>
      <c r="G441" s="5"/>
      <c r="H441" s="5"/>
      <c r="I441" s="66"/>
      <c r="J441" s="66"/>
      <c r="K441" s="66"/>
      <c r="L441" s="161"/>
      <c r="M441" s="66"/>
      <c r="N441" s="162"/>
      <c r="O441" s="5"/>
      <c r="P441" s="20"/>
      <c r="Q441" s="163"/>
      <c r="R441" s="163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160"/>
      <c r="BN441" s="5"/>
    </row>
    <row r="442" spans="1:66" ht="12.75">
      <c r="A442" s="5"/>
      <c r="B442" s="160"/>
      <c r="C442" s="5"/>
      <c r="D442" s="5"/>
      <c r="E442" s="5"/>
      <c r="F442" s="5"/>
      <c r="G442" s="5"/>
      <c r="H442" s="5"/>
      <c r="I442" s="66"/>
      <c r="J442" s="66"/>
      <c r="K442" s="66"/>
      <c r="L442" s="161"/>
      <c r="M442" s="66"/>
      <c r="N442" s="162"/>
      <c r="O442" s="5"/>
      <c r="P442" s="20"/>
      <c r="Q442" s="163"/>
      <c r="R442" s="163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160"/>
      <c r="BN442" s="5"/>
    </row>
    <row r="443" spans="1:66" ht="12.75">
      <c r="A443" s="5"/>
      <c r="B443" s="160"/>
      <c r="C443" s="5"/>
      <c r="D443" s="5"/>
      <c r="E443" s="5"/>
      <c r="F443" s="5"/>
      <c r="G443" s="5"/>
      <c r="H443" s="5"/>
      <c r="I443" s="66"/>
      <c r="J443" s="66"/>
      <c r="K443" s="66"/>
      <c r="L443" s="161"/>
      <c r="M443" s="66"/>
      <c r="N443" s="162"/>
      <c r="O443" s="5"/>
      <c r="P443" s="20"/>
      <c r="Q443" s="163"/>
      <c r="R443" s="163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160"/>
      <c r="BN443" s="5"/>
    </row>
    <row r="444" spans="1:66" ht="12.75">
      <c r="A444" s="5"/>
      <c r="B444" s="160"/>
      <c r="C444" s="5"/>
      <c r="D444" s="5"/>
      <c r="E444" s="5"/>
      <c r="F444" s="5"/>
      <c r="G444" s="5"/>
      <c r="H444" s="5"/>
      <c r="I444" s="66"/>
      <c r="J444" s="66"/>
      <c r="K444" s="66"/>
      <c r="L444" s="161"/>
      <c r="M444" s="66"/>
      <c r="N444" s="162"/>
      <c r="O444" s="5"/>
      <c r="P444" s="20"/>
      <c r="Q444" s="163"/>
      <c r="R444" s="163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160"/>
      <c r="BN444" s="5"/>
    </row>
    <row r="445" spans="1:66" ht="12.75">
      <c r="A445" s="5"/>
      <c r="B445" s="160"/>
      <c r="C445" s="5"/>
      <c r="D445" s="5"/>
      <c r="E445" s="5"/>
      <c r="F445" s="5"/>
      <c r="G445" s="5"/>
      <c r="H445" s="5"/>
      <c r="I445" s="66"/>
      <c r="J445" s="66"/>
      <c r="K445" s="66"/>
      <c r="L445" s="161"/>
      <c r="M445" s="66"/>
      <c r="N445" s="162"/>
      <c r="O445" s="5"/>
      <c r="P445" s="20"/>
      <c r="Q445" s="163"/>
      <c r="R445" s="163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160"/>
      <c r="BN445" s="5"/>
    </row>
    <row r="446" spans="1:66" ht="12.75">
      <c r="A446" s="5"/>
      <c r="B446" s="160"/>
      <c r="C446" s="5"/>
      <c r="D446" s="5"/>
      <c r="E446" s="5"/>
      <c r="F446" s="5"/>
      <c r="G446" s="5"/>
      <c r="H446" s="5"/>
      <c r="I446" s="66"/>
      <c r="J446" s="66"/>
      <c r="K446" s="66"/>
      <c r="L446" s="161"/>
      <c r="M446" s="66"/>
      <c r="N446" s="162"/>
      <c r="O446" s="5"/>
      <c r="P446" s="20"/>
      <c r="Q446" s="163"/>
      <c r="R446" s="163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160"/>
      <c r="BN446" s="5"/>
    </row>
    <row r="447" spans="1:66" ht="12.75">
      <c r="A447" s="5"/>
      <c r="B447" s="160"/>
      <c r="C447" s="5"/>
      <c r="D447" s="5"/>
      <c r="E447" s="5"/>
      <c r="F447" s="5"/>
      <c r="G447" s="5"/>
      <c r="H447" s="5"/>
      <c r="I447" s="66"/>
      <c r="J447" s="66"/>
      <c r="K447" s="66"/>
      <c r="L447" s="161"/>
      <c r="M447" s="66"/>
      <c r="N447" s="162"/>
      <c r="O447" s="5"/>
      <c r="P447" s="20"/>
      <c r="Q447" s="163"/>
      <c r="R447" s="163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160"/>
      <c r="BN447" s="5"/>
    </row>
    <row r="448" spans="1:66" ht="12.75">
      <c r="A448" s="5"/>
      <c r="B448" s="160"/>
      <c r="C448" s="5"/>
      <c r="D448" s="5"/>
      <c r="E448" s="5"/>
      <c r="F448" s="5"/>
      <c r="G448" s="5"/>
      <c r="H448" s="5"/>
      <c r="I448" s="66"/>
      <c r="J448" s="66"/>
      <c r="K448" s="66"/>
      <c r="L448" s="161"/>
      <c r="M448" s="66"/>
      <c r="N448" s="162"/>
      <c r="O448" s="5"/>
      <c r="P448" s="20"/>
      <c r="Q448" s="163"/>
      <c r="R448" s="163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160"/>
      <c r="BN448" s="5"/>
    </row>
    <row r="449" spans="1:66" ht="12.75">
      <c r="A449" s="5"/>
      <c r="B449" s="160"/>
      <c r="C449" s="5"/>
      <c r="D449" s="5"/>
      <c r="E449" s="5"/>
      <c r="F449" s="5"/>
      <c r="G449" s="5"/>
      <c r="H449" s="5"/>
      <c r="I449" s="66"/>
      <c r="J449" s="66"/>
      <c r="K449" s="66"/>
      <c r="L449" s="161"/>
      <c r="M449" s="66"/>
      <c r="N449" s="162"/>
      <c r="O449" s="5"/>
      <c r="P449" s="20"/>
      <c r="Q449" s="163"/>
      <c r="R449" s="163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160"/>
      <c r="BN449" s="5"/>
    </row>
    <row r="450" spans="1:66" ht="12.75">
      <c r="A450" s="5"/>
      <c r="B450" s="160"/>
      <c r="C450" s="5"/>
      <c r="D450" s="5"/>
      <c r="E450" s="5"/>
      <c r="F450" s="5"/>
      <c r="G450" s="5"/>
      <c r="H450" s="5"/>
      <c r="I450" s="66"/>
      <c r="J450" s="66"/>
      <c r="K450" s="66"/>
      <c r="L450" s="161"/>
      <c r="M450" s="66"/>
      <c r="N450" s="162"/>
      <c r="O450" s="5"/>
      <c r="P450" s="20"/>
      <c r="Q450" s="163"/>
      <c r="R450" s="163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160"/>
      <c r="BN450" s="5"/>
    </row>
    <row r="451" spans="1:66" ht="12.75">
      <c r="A451" s="5"/>
      <c r="B451" s="160"/>
      <c r="C451" s="5"/>
      <c r="D451" s="5"/>
      <c r="E451" s="5"/>
      <c r="F451" s="5"/>
      <c r="G451" s="5"/>
      <c r="H451" s="5"/>
      <c r="I451" s="66"/>
      <c r="J451" s="66"/>
      <c r="K451" s="66"/>
      <c r="L451" s="161"/>
      <c r="M451" s="66"/>
      <c r="N451" s="162"/>
      <c r="O451" s="5"/>
      <c r="P451" s="20"/>
      <c r="Q451" s="163"/>
      <c r="R451" s="163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160"/>
      <c r="BN451" s="5"/>
    </row>
    <row r="452" spans="1:66" ht="12.75">
      <c r="A452" s="5"/>
      <c r="B452" s="160"/>
      <c r="C452" s="5"/>
      <c r="D452" s="5"/>
      <c r="E452" s="5"/>
      <c r="F452" s="5"/>
      <c r="G452" s="5"/>
      <c r="H452" s="5"/>
      <c r="I452" s="66"/>
      <c r="J452" s="66"/>
      <c r="K452" s="66"/>
      <c r="L452" s="161"/>
      <c r="M452" s="66"/>
      <c r="N452" s="162"/>
      <c r="O452" s="5"/>
      <c r="P452" s="20"/>
      <c r="Q452" s="163"/>
      <c r="R452" s="163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160"/>
      <c r="BN452" s="5"/>
    </row>
    <row r="453" spans="1:66" ht="12.75">
      <c r="A453" s="5"/>
      <c r="B453" s="160"/>
      <c r="C453" s="5"/>
      <c r="D453" s="5"/>
      <c r="E453" s="5"/>
      <c r="F453" s="5"/>
      <c r="G453" s="5"/>
      <c r="H453" s="5"/>
      <c r="I453" s="66"/>
      <c r="J453" s="66"/>
      <c r="K453" s="66"/>
      <c r="L453" s="161"/>
      <c r="M453" s="66"/>
      <c r="N453" s="162"/>
      <c r="O453" s="5"/>
      <c r="P453" s="20"/>
      <c r="Q453" s="163"/>
      <c r="R453" s="163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160"/>
      <c r="BN453" s="5"/>
    </row>
    <row r="454" spans="1:66" ht="12.75">
      <c r="A454" s="5"/>
      <c r="B454" s="160"/>
      <c r="C454" s="5"/>
      <c r="D454" s="5"/>
      <c r="E454" s="5"/>
      <c r="F454" s="5"/>
      <c r="G454" s="5"/>
      <c r="H454" s="5"/>
      <c r="I454" s="66"/>
      <c r="J454" s="66"/>
      <c r="K454" s="66"/>
      <c r="L454" s="161"/>
      <c r="M454" s="66"/>
      <c r="N454" s="162"/>
      <c r="O454" s="5"/>
      <c r="P454" s="20"/>
      <c r="Q454" s="163"/>
      <c r="R454" s="163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160"/>
      <c r="BN454" s="5"/>
    </row>
    <row r="455" spans="1:66" ht="12.75">
      <c r="A455" s="5"/>
      <c r="B455" s="160"/>
      <c r="C455" s="5"/>
      <c r="D455" s="5"/>
      <c r="E455" s="5"/>
      <c r="F455" s="5"/>
      <c r="G455" s="5"/>
      <c r="H455" s="5"/>
      <c r="I455" s="66"/>
      <c r="J455" s="66"/>
      <c r="K455" s="66"/>
      <c r="L455" s="161"/>
      <c r="M455" s="66"/>
      <c r="N455" s="162"/>
      <c r="O455" s="5"/>
      <c r="P455" s="20"/>
      <c r="Q455" s="163"/>
      <c r="R455" s="163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160"/>
      <c r="BN455" s="5"/>
    </row>
    <row r="456" spans="1:66" ht="12.75">
      <c r="A456" s="5"/>
      <c r="B456" s="160"/>
      <c r="C456" s="5"/>
      <c r="D456" s="5"/>
      <c r="E456" s="5"/>
      <c r="F456" s="5"/>
      <c r="G456" s="5"/>
      <c r="H456" s="5"/>
      <c r="I456" s="66"/>
      <c r="J456" s="66"/>
      <c r="K456" s="66"/>
      <c r="L456" s="161"/>
      <c r="M456" s="66"/>
      <c r="N456" s="162"/>
      <c r="O456" s="5"/>
      <c r="P456" s="20"/>
      <c r="Q456" s="163"/>
      <c r="R456" s="163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160"/>
      <c r="BN456" s="5"/>
    </row>
    <row r="457" spans="1:66" ht="12.75">
      <c r="A457" s="5"/>
      <c r="B457" s="160"/>
      <c r="C457" s="5"/>
      <c r="D457" s="5"/>
      <c r="E457" s="5"/>
      <c r="F457" s="5"/>
      <c r="G457" s="5"/>
      <c r="H457" s="5"/>
      <c r="I457" s="66"/>
      <c r="J457" s="66"/>
      <c r="K457" s="66"/>
      <c r="L457" s="161"/>
      <c r="M457" s="66"/>
      <c r="N457" s="162"/>
      <c r="O457" s="5"/>
      <c r="P457" s="20"/>
      <c r="Q457" s="163"/>
      <c r="R457" s="163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160"/>
      <c r="BN457" s="5"/>
    </row>
    <row r="458" spans="1:66" ht="12.75">
      <c r="A458" s="5"/>
      <c r="B458" s="160"/>
      <c r="C458" s="5"/>
      <c r="D458" s="5"/>
      <c r="E458" s="5"/>
      <c r="F458" s="5"/>
      <c r="G458" s="5"/>
      <c r="H458" s="5"/>
      <c r="I458" s="66"/>
      <c r="J458" s="66"/>
      <c r="K458" s="66"/>
      <c r="L458" s="161"/>
      <c r="M458" s="66"/>
      <c r="N458" s="162"/>
      <c r="O458" s="5"/>
      <c r="P458" s="20"/>
      <c r="Q458" s="163"/>
      <c r="R458" s="163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160"/>
      <c r="BN458" s="5"/>
    </row>
    <row r="459" spans="1:66" ht="12.75">
      <c r="A459" s="5"/>
      <c r="B459" s="160"/>
      <c r="C459" s="5"/>
      <c r="D459" s="5"/>
      <c r="E459" s="5"/>
      <c r="F459" s="5"/>
      <c r="G459" s="5"/>
      <c r="H459" s="5"/>
      <c r="I459" s="66"/>
      <c r="J459" s="66"/>
      <c r="K459" s="66"/>
      <c r="L459" s="161"/>
      <c r="M459" s="66"/>
      <c r="N459" s="162"/>
      <c r="O459" s="5"/>
      <c r="P459" s="20"/>
      <c r="Q459" s="163"/>
      <c r="R459" s="163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160"/>
      <c r="BN459" s="5"/>
    </row>
    <row r="460" spans="1:66" ht="12.75">
      <c r="A460" s="5"/>
      <c r="B460" s="160"/>
      <c r="C460" s="5"/>
      <c r="D460" s="5"/>
      <c r="E460" s="5"/>
      <c r="F460" s="5"/>
      <c r="G460" s="5"/>
      <c r="H460" s="5"/>
      <c r="I460" s="66"/>
      <c r="J460" s="66"/>
      <c r="K460" s="66"/>
      <c r="L460" s="161"/>
      <c r="M460" s="66"/>
      <c r="N460" s="162"/>
      <c r="O460" s="5"/>
      <c r="P460" s="20"/>
      <c r="Q460" s="163"/>
      <c r="R460" s="163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160"/>
      <c r="BN460" s="5"/>
    </row>
    <row r="461" spans="1:66" ht="12.75">
      <c r="A461" s="5"/>
      <c r="B461" s="160"/>
      <c r="C461" s="5"/>
      <c r="D461" s="5"/>
      <c r="E461" s="5"/>
      <c r="F461" s="5"/>
      <c r="G461" s="5"/>
      <c r="H461" s="5"/>
      <c r="I461" s="66"/>
      <c r="J461" s="66"/>
      <c r="K461" s="66"/>
      <c r="L461" s="161"/>
      <c r="M461" s="66"/>
      <c r="N461" s="162"/>
      <c r="O461" s="5"/>
      <c r="P461" s="20"/>
      <c r="Q461" s="163"/>
      <c r="R461" s="163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160"/>
      <c r="BN461" s="5"/>
    </row>
    <row r="462" spans="1:66" ht="12.75">
      <c r="A462" s="5"/>
      <c r="B462" s="160"/>
      <c r="C462" s="5"/>
      <c r="D462" s="5"/>
      <c r="E462" s="5"/>
      <c r="F462" s="5"/>
      <c r="G462" s="5"/>
      <c r="H462" s="5"/>
      <c r="I462" s="66"/>
      <c r="J462" s="66"/>
      <c r="K462" s="66"/>
      <c r="L462" s="161"/>
      <c r="M462" s="66"/>
      <c r="N462" s="162"/>
      <c r="O462" s="5"/>
      <c r="P462" s="20"/>
      <c r="Q462" s="163"/>
      <c r="R462" s="163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160"/>
      <c r="BN462" s="5"/>
    </row>
    <row r="463" spans="1:66" ht="12.75">
      <c r="A463" s="5"/>
      <c r="B463" s="160"/>
      <c r="C463" s="5"/>
      <c r="D463" s="5"/>
      <c r="E463" s="5"/>
      <c r="F463" s="5"/>
      <c r="G463" s="5"/>
      <c r="H463" s="5"/>
      <c r="I463" s="66"/>
      <c r="J463" s="66"/>
      <c r="K463" s="66"/>
      <c r="L463" s="161"/>
      <c r="M463" s="66"/>
      <c r="N463" s="162"/>
      <c r="O463" s="5"/>
      <c r="P463" s="20"/>
      <c r="Q463" s="163"/>
      <c r="R463" s="163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160"/>
      <c r="BN463" s="5"/>
    </row>
    <row r="464" spans="1:66" ht="12.75">
      <c r="A464" s="5"/>
      <c r="B464" s="160"/>
      <c r="C464" s="5"/>
      <c r="D464" s="5"/>
      <c r="E464" s="5"/>
      <c r="F464" s="5"/>
      <c r="G464" s="5"/>
      <c r="H464" s="5"/>
      <c r="I464" s="66"/>
      <c r="J464" s="66"/>
      <c r="K464" s="66"/>
      <c r="L464" s="161"/>
      <c r="M464" s="66"/>
      <c r="N464" s="162"/>
      <c r="O464" s="5"/>
      <c r="P464" s="20"/>
      <c r="Q464" s="163"/>
      <c r="R464" s="163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160"/>
      <c r="BN464" s="5"/>
    </row>
    <row r="465" spans="1:66" ht="12.75">
      <c r="A465" s="5"/>
      <c r="B465" s="160"/>
      <c r="C465" s="5"/>
      <c r="D465" s="5"/>
      <c r="E465" s="5"/>
      <c r="F465" s="5"/>
      <c r="G465" s="5"/>
      <c r="H465" s="5"/>
      <c r="I465" s="66"/>
      <c r="J465" s="66"/>
      <c r="K465" s="66"/>
      <c r="L465" s="161"/>
      <c r="M465" s="66"/>
      <c r="N465" s="162"/>
      <c r="O465" s="5"/>
      <c r="P465" s="20"/>
      <c r="Q465" s="163"/>
      <c r="R465" s="163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160"/>
      <c r="BN465" s="5"/>
    </row>
    <row r="466" spans="1:66" ht="12.75">
      <c r="A466" s="5"/>
      <c r="B466" s="160"/>
      <c r="C466" s="5"/>
      <c r="D466" s="5"/>
      <c r="E466" s="5"/>
      <c r="F466" s="5"/>
      <c r="G466" s="5"/>
      <c r="H466" s="5"/>
      <c r="I466" s="66"/>
      <c r="J466" s="66"/>
      <c r="K466" s="66"/>
      <c r="L466" s="161"/>
      <c r="M466" s="66"/>
      <c r="N466" s="162"/>
      <c r="O466" s="5"/>
      <c r="P466" s="20"/>
      <c r="Q466" s="163"/>
      <c r="R466" s="163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160"/>
      <c r="BN466" s="5"/>
    </row>
    <row r="467" spans="1:66" ht="12.75">
      <c r="A467" s="5"/>
      <c r="B467" s="160"/>
      <c r="C467" s="5"/>
      <c r="D467" s="5"/>
      <c r="E467" s="5"/>
      <c r="F467" s="5"/>
      <c r="G467" s="5"/>
      <c r="H467" s="5"/>
      <c r="I467" s="66"/>
      <c r="J467" s="66"/>
      <c r="K467" s="66"/>
      <c r="L467" s="161"/>
      <c r="M467" s="66"/>
      <c r="N467" s="162"/>
      <c r="O467" s="5"/>
      <c r="P467" s="20"/>
      <c r="Q467" s="163"/>
      <c r="R467" s="163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160"/>
      <c r="BN467" s="5"/>
    </row>
    <row r="468" spans="1:66" ht="12.75">
      <c r="A468" s="5"/>
      <c r="B468" s="160"/>
      <c r="C468" s="5"/>
      <c r="D468" s="5"/>
      <c r="E468" s="5"/>
      <c r="F468" s="5"/>
      <c r="G468" s="5"/>
      <c r="H468" s="5"/>
      <c r="I468" s="66"/>
      <c r="J468" s="66"/>
      <c r="K468" s="66"/>
      <c r="L468" s="161"/>
      <c r="M468" s="66"/>
      <c r="N468" s="162"/>
      <c r="O468" s="5"/>
      <c r="P468" s="20"/>
      <c r="Q468" s="163"/>
      <c r="R468" s="163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160"/>
      <c r="BN468" s="5"/>
    </row>
    <row r="469" spans="1:66" ht="12.75">
      <c r="A469" s="5"/>
      <c r="B469" s="160"/>
      <c r="C469" s="5"/>
      <c r="D469" s="5"/>
      <c r="E469" s="5"/>
      <c r="F469" s="5"/>
      <c r="G469" s="5"/>
      <c r="H469" s="5"/>
      <c r="I469" s="66"/>
      <c r="J469" s="66"/>
      <c r="K469" s="66"/>
      <c r="L469" s="161"/>
      <c r="M469" s="66"/>
      <c r="N469" s="162"/>
      <c r="O469" s="5"/>
      <c r="P469" s="20"/>
      <c r="Q469" s="163"/>
      <c r="R469" s="163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160"/>
      <c r="BN469" s="5"/>
    </row>
    <row r="470" spans="1:66" ht="12.75">
      <c r="A470" s="5"/>
      <c r="B470" s="160"/>
      <c r="C470" s="5"/>
      <c r="D470" s="5"/>
      <c r="E470" s="5"/>
      <c r="F470" s="5"/>
      <c r="G470" s="5"/>
      <c r="H470" s="5"/>
      <c r="I470" s="66"/>
      <c r="J470" s="66"/>
      <c r="K470" s="66"/>
      <c r="L470" s="161"/>
      <c r="M470" s="66"/>
      <c r="N470" s="162"/>
      <c r="O470" s="5"/>
      <c r="P470" s="20"/>
      <c r="Q470" s="163"/>
      <c r="R470" s="163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160"/>
      <c r="BN470" s="5"/>
    </row>
    <row r="471" spans="1:66" ht="12.75">
      <c r="A471" s="5"/>
      <c r="B471" s="160"/>
      <c r="C471" s="5"/>
      <c r="D471" s="5"/>
      <c r="E471" s="5"/>
      <c r="F471" s="5"/>
      <c r="G471" s="5"/>
      <c r="H471" s="5"/>
      <c r="I471" s="66"/>
      <c r="J471" s="66"/>
      <c r="K471" s="66"/>
      <c r="L471" s="161"/>
      <c r="M471" s="66"/>
      <c r="N471" s="162"/>
      <c r="O471" s="5"/>
      <c r="P471" s="20"/>
      <c r="Q471" s="163"/>
      <c r="R471" s="163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160"/>
      <c r="BN471" s="5"/>
    </row>
    <row r="472" spans="1:66" ht="12.75">
      <c r="A472" s="5"/>
      <c r="B472" s="160"/>
      <c r="C472" s="5"/>
      <c r="D472" s="5"/>
      <c r="E472" s="5"/>
      <c r="F472" s="5"/>
      <c r="G472" s="5"/>
      <c r="H472" s="5"/>
      <c r="I472" s="66"/>
      <c r="J472" s="66"/>
      <c r="K472" s="66"/>
      <c r="L472" s="161"/>
      <c r="M472" s="66"/>
      <c r="N472" s="162"/>
      <c r="O472" s="5"/>
      <c r="P472" s="20"/>
      <c r="Q472" s="163"/>
      <c r="R472" s="163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160"/>
      <c r="BN472" s="5"/>
    </row>
    <row r="473" spans="1:66" ht="12.75">
      <c r="A473" s="5"/>
      <c r="B473" s="160"/>
      <c r="C473" s="5"/>
      <c r="D473" s="5"/>
      <c r="E473" s="5"/>
      <c r="F473" s="5"/>
      <c r="G473" s="5"/>
      <c r="H473" s="5"/>
      <c r="I473" s="66"/>
      <c r="J473" s="66"/>
      <c r="K473" s="66"/>
      <c r="L473" s="161"/>
      <c r="M473" s="66"/>
      <c r="N473" s="162"/>
      <c r="O473" s="5"/>
      <c r="P473" s="20"/>
      <c r="Q473" s="163"/>
      <c r="R473" s="163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160"/>
      <c r="BN473" s="5"/>
    </row>
    <row r="474" spans="1:66" ht="12.75">
      <c r="A474" s="5"/>
      <c r="B474" s="160"/>
      <c r="C474" s="5"/>
      <c r="D474" s="5"/>
      <c r="E474" s="5"/>
      <c r="F474" s="5"/>
      <c r="G474" s="5"/>
      <c r="H474" s="5"/>
      <c r="I474" s="66"/>
      <c r="J474" s="66"/>
      <c r="K474" s="66"/>
      <c r="L474" s="161"/>
      <c r="M474" s="66"/>
      <c r="N474" s="162"/>
      <c r="O474" s="5"/>
      <c r="P474" s="20"/>
      <c r="Q474" s="163"/>
      <c r="R474" s="163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160"/>
      <c r="BN474" s="5"/>
    </row>
    <row r="475" spans="1:66" ht="12.75">
      <c r="A475" s="5"/>
      <c r="B475" s="160"/>
      <c r="C475" s="5"/>
      <c r="D475" s="5"/>
      <c r="E475" s="5"/>
      <c r="F475" s="5"/>
      <c r="G475" s="5"/>
      <c r="H475" s="5"/>
      <c r="I475" s="66"/>
      <c r="J475" s="66"/>
      <c r="K475" s="66"/>
      <c r="L475" s="161"/>
      <c r="M475" s="66"/>
      <c r="N475" s="162"/>
      <c r="O475" s="5"/>
      <c r="P475" s="20"/>
      <c r="Q475" s="163"/>
      <c r="R475" s="163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160"/>
      <c r="BN475" s="5"/>
    </row>
    <row r="476" spans="1:66" ht="12.75">
      <c r="A476" s="5"/>
      <c r="B476" s="160"/>
      <c r="C476" s="5"/>
      <c r="D476" s="5"/>
      <c r="E476" s="5"/>
      <c r="F476" s="5"/>
      <c r="G476" s="5"/>
      <c r="H476" s="5"/>
      <c r="I476" s="66"/>
      <c r="J476" s="66"/>
      <c r="K476" s="66"/>
      <c r="L476" s="161"/>
      <c r="M476" s="66"/>
      <c r="N476" s="162"/>
      <c r="O476" s="5"/>
      <c r="P476" s="20"/>
      <c r="Q476" s="163"/>
      <c r="R476" s="163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160"/>
      <c r="BN476" s="5"/>
    </row>
    <row r="477" spans="1:66" ht="12.75">
      <c r="A477" s="5"/>
      <c r="B477" s="160"/>
      <c r="C477" s="5"/>
      <c r="D477" s="5"/>
      <c r="E477" s="5"/>
      <c r="F477" s="5"/>
      <c r="G477" s="5"/>
      <c r="H477" s="5"/>
      <c r="I477" s="66"/>
      <c r="J477" s="66"/>
      <c r="K477" s="66"/>
      <c r="L477" s="161"/>
      <c r="M477" s="66"/>
      <c r="N477" s="162"/>
      <c r="O477" s="5"/>
      <c r="P477" s="20"/>
      <c r="Q477" s="163"/>
      <c r="R477" s="163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160"/>
      <c r="BN477" s="5"/>
    </row>
    <row r="478" spans="1:66" ht="12.75">
      <c r="A478" s="5"/>
      <c r="B478" s="160"/>
      <c r="C478" s="5"/>
      <c r="D478" s="5"/>
      <c r="E478" s="5"/>
      <c r="F478" s="5"/>
      <c r="G478" s="5"/>
      <c r="H478" s="5"/>
      <c r="I478" s="66"/>
      <c r="J478" s="66"/>
      <c r="K478" s="66"/>
      <c r="L478" s="161"/>
      <c r="M478" s="66"/>
      <c r="N478" s="162"/>
      <c r="O478" s="5"/>
      <c r="P478" s="20"/>
      <c r="Q478" s="163"/>
      <c r="R478" s="163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160"/>
      <c r="BN478" s="5"/>
    </row>
    <row r="479" spans="1:66" ht="12.75">
      <c r="A479" s="5"/>
      <c r="B479" s="160"/>
      <c r="C479" s="5"/>
      <c r="D479" s="5"/>
      <c r="E479" s="5"/>
      <c r="F479" s="5"/>
      <c r="G479" s="5"/>
      <c r="H479" s="5"/>
      <c r="I479" s="66"/>
      <c r="J479" s="66"/>
      <c r="K479" s="66"/>
      <c r="L479" s="161"/>
      <c r="M479" s="66"/>
      <c r="N479" s="162"/>
      <c r="O479" s="5"/>
      <c r="P479" s="20"/>
      <c r="Q479" s="163"/>
      <c r="R479" s="163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160"/>
      <c r="BN479" s="5"/>
    </row>
    <row r="480" spans="1:66" ht="12.75">
      <c r="A480" s="5"/>
      <c r="B480" s="160"/>
      <c r="C480" s="5"/>
      <c r="D480" s="5"/>
      <c r="E480" s="5"/>
      <c r="F480" s="5"/>
      <c r="G480" s="5"/>
      <c r="H480" s="5"/>
      <c r="I480" s="66"/>
      <c r="J480" s="66"/>
      <c r="K480" s="66"/>
      <c r="L480" s="161"/>
      <c r="M480" s="66"/>
      <c r="N480" s="162"/>
      <c r="O480" s="5"/>
      <c r="P480" s="20"/>
      <c r="Q480" s="163"/>
      <c r="R480" s="163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160"/>
      <c r="BN480" s="5"/>
    </row>
    <row r="481" spans="1:66" ht="12.75">
      <c r="A481" s="5"/>
      <c r="B481" s="160"/>
      <c r="C481" s="5"/>
      <c r="D481" s="5"/>
      <c r="E481" s="5"/>
      <c r="F481" s="5"/>
      <c r="G481" s="5"/>
      <c r="H481" s="5"/>
      <c r="I481" s="66"/>
      <c r="J481" s="66"/>
      <c r="K481" s="66"/>
      <c r="L481" s="161"/>
      <c r="M481" s="66"/>
      <c r="N481" s="162"/>
      <c r="O481" s="5"/>
      <c r="P481" s="20"/>
      <c r="Q481" s="163"/>
      <c r="R481" s="163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160"/>
      <c r="BN481" s="5"/>
    </row>
    <row r="482" spans="1:66" ht="12.75">
      <c r="A482" s="5"/>
      <c r="B482" s="160"/>
      <c r="C482" s="5"/>
      <c r="D482" s="5"/>
      <c r="E482" s="5"/>
      <c r="F482" s="5"/>
      <c r="G482" s="5"/>
      <c r="H482" s="5"/>
      <c r="I482" s="66"/>
      <c r="J482" s="66"/>
      <c r="K482" s="66"/>
      <c r="L482" s="161"/>
      <c r="M482" s="66"/>
      <c r="N482" s="162"/>
      <c r="O482" s="5"/>
      <c r="P482" s="20"/>
      <c r="Q482" s="163"/>
      <c r="R482" s="163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160"/>
      <c r="BN482" s="5"/>
    </row>
    <row r="483" spans="1:66" ht="12.75">
      <c r="A483" s="5"/>
      <c r="B483" s="160"/>
      <c r="C483" s="5"/>
      <c r="D483" s="5"/>
      <c r="E483" s="5"/>
      <c r="F483" s="5"/>
      <c r="G483" s="5"/>
      <c r="H483" s="5"/>
      <c r="I483" s="66"/>
      <c r="J483" s="66"/>
      <c r="K483" s="66"/>
      <c r="L483" s="161"/>
      <c r="M483" s="66"/>
      <c r="N483" s="162"/>
      <c r="O483" s="5"/>
      <c r="P483" s="20"/>
      <c r="Q483" s="163"/>
      <c r="R483" s="163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160"/>
      <c r="BN483" s="5"/>
    </row>
    <row r="484" spans="1:66" ht="12.75">
      <c r="A484" s="5"/>
      <c r="B484" s="160"/>
      <c r="C484" s="5"/>
      <c r="D484" s="5"/>
      <c r="E484" s="5"/>
      <c r="F484" s="5"/>
      <c r="G484" s="5"/>
      <c r="H484" s="5"/>
      <c r="I484" s="66"/>
      <c r="J484" s="66"/>
      <c r="K484" s="66"/>
      <c r="L484" s="161"/>
      <c r="M484" s="66"/>
      <c r="N484" s="162"/>
      <c r="O484" s="5"/>
      <c r="P484" s="20"/>
      <c r="Q484" s="163"/>
      <c r="R484" s="163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160"/>
      <c r="BN484" s="5"/>
    </row>
    <row r="485" spans="1:66" ht="12.75">
      <c r="A485" s="5"/>
      <c r="B485" s="160"/>
      <c r="C485" s="5"/>
      <c r="D485" s="5"/>
      <c r="E485" s="5"/>
      <c r="F485" s="5"/>
      <c r="G485" s="5"/>
      <c r="H485" s="5"/>
      <c r="I485" s="66"/>
      <c r="J485" s="66"/>
      <c r="K485" s="66"/>
      <c r="L485" s="161"/>
      <c r="M485" s="66"/>
      <c r="N485" s="162"/>
      <c r="O485" s="5"/>
      <c r="P485" s="20"/>
      <c r="Q485" s="163"/>
      <c r="R485" s="163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160"/>
      <c r="BN485" s="5"/>
    </row>
    <row r="486" spans="1:66" ht="12.75">
      <c r="A486" s="5"/>
      <c r="B486" s="160"/>
      <c r="C486" s="5"/>
      <c r="D486" s="5"/>
      <c r="E486" s="5"/>
      <c r="F486" s="5"/>
      <c r="G486" s="5"/>
      <c r="H486" s="5"/>
      <c r="I486" s="66"/>
      <c r="J486" s="66"/>
      <c r="K486" s="66"/>
      <c r="L486" s="161"/>
      <c r="M486" s="66"/>
      <c r="N486" s="162"/>
      <c r="O486" s="5"/>
      <c r="P486" s="20"/>
      <c r="Q486" s="163"/>
      <c r="R486" s="163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160"/>
      <c r="BN486" s="5"/>
    </row>
    <row r="487" spans="1:66" ht="12.75">
      <c r="A487" s="5"/>
      <c r="B487" s="160"/>
      <c r="C487" s="5"/>
      <c r="D487" s="5"/>
      <c r="E487" s="5"/>
      <c r="F487" s="5"/>
      <c r="G487" s="5"/>
      <c r="H487" s="5"/>
      <c r="I487" s="66"/>
      <c r="J487" s="66"/>
      <c r="K487" s="66"/>
      <c r="L487" s="161"/>
      <c r="M487" s="66"/>
      <c r="N487" s="162"/>
      <c r="O487" s="5"/>
      <c r="P487" s="20"/>
      <c r="Q487" s="163"/>
      <c r="R487" s="163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160"/>
      <c r="BN487" s="5"/>
    </row>
    <row r="488" spans="1:66" ht="12.75">
      <c r="A488" s="5"/>
      <c r="B488" s="160"/>
      <c r="C488" s="5"/>
      <c r="D488" s="5"/>
      <c r="E488" s="5"/>
      <c r="F488" s="5"/>
      <c r="G488" s="5"/>
      <c r="H488" s="5"/>
      <c r="I488" s="66"/>
      <c r="J488" s="66"/>
      <c r="K488" s="66"/>
      <c r="L488" s="161"/>
      <c r="M488" s="66"/>
      <c r="N488" s="162"/>
      <c r="O488" s="5"/>
      <c r="P488" s="20"/>
      <c r="Q488" s="163"/>
      <c r="R488" s="163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160"/>
      <c r="BN488" s="5"/>
    </row>
    <row r="489" spans="1:66" ht="12.75">
      <c r="A489" s="5"/>
      <c r="B489" s="160"/>
      <c r="C489" s="5"/>
      <c r="D489" s="5"/>
      <c r="E489" s="5"/>
      <c r="F489" s="5"/>
      <c r="G489" s="5"/>
      <c r="H489" s="5"/>
      <c r="I489" s="66"/>
      <c r="J489" s="66"/>
      <c r="K489" s="66"/>
      <c r="L489" s="161"/>
      <c r="M489" s="66"/>
      <c r="N489" s="162"/>
      <c r="O489" s="5"/>
      <c r="P489" s="20"/>
      <c r="Q489" s="163"/>
      <c r="R489" s="163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160"/>
      <c r="BN489" s="5"/>
    </row>
    <row r="490" spans="1:66" ht="12.75">
      <c r="A490" s="5"/>
      <c r="B490" s="160"/>
      <c r="C490" s="5"/>
      <c r="D490" s="5"/>
      <c r="E490" s="5"/>
      <c r="F490" s="5"/>
      <c r="G490" s="5"/>
      <c r="H490" s="5"/>
      <c r="I490" s="66"/>
      <c r="J490" s="66"/>
      <c r="K490" s="66"/>
      <c r="L490" s="161"/>
      <c r="M490" s="66"/>
      <c r="N490" s="162"/>
      <c r="O490" s="5"/>
      <c r="P490" s="20"/>
      <c r="Q490" s="163"/>
      <c r="R490" s="163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160"/>
      <c r="BN490" s="5"/>
    </row>
    <row r="491" spans="1:66" ht="12.75">
      <c r="A491" s="5"/>
      <c r="B491" s="160"/>
      <c r="C491" s="5"/>
      <c r="D491" s="5"/>
      <c r="E491" s="5"/>
      <c r="F491" s="5"/>
      <c r="G491" s="5"/>
      <c r="H491" s="5"/>
      <c r="I491" s="66"/>
      <c r="J491" s="66"/>
      <c r="K491" s="66"/>
      <c r="L491" s="161"/>
      <c r="M491" s="66"/>
      <c r="N491" s="162"/>
      <c r="O491" s="5"/>
      <c r="P491" s="20"/>
      <c r="Q491" s="163"/>
      <c r="R491" s="163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160"/>
      <c r="BN491" s="5"/>
    </row>
    <row r="492" spans="1:66" ht="12.75">
      <c r="A492" s="5"/>
      <c r="B492" s="160"/>
      <c r="C492" s="5"/>
      <c r="D492" s="5"/>
      <c r="E492" s="5"/>
      <c r="F492" s="5"/>
      <c r="G492" s="5"/>
      <c r="H492" s="5"/>
      <c r="I492" s="66"/>
      <c r="J492" s="66"/>
      <c r="K492" s="66"/>
      <c r="L492" s="161"/>
      <c r="M492" s="66"/>
      <c r="N492" s="162"/>
      <c r="O492" s="5"/>
      <c r="P492" s="20"/>
      <c r="Q492" s="163"/>
      <c r="R492" s="163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160"/>
      <c r="BN492" s="5"/>
    </row>
    <row r="493" spans="1:66" ht="12.75">
      <c r="A493" s="5"/>
      <c r="B493" s="160"/>
      <c r="C493" s="5"/>
      <c r="D493" s="5"/>
      <c r="E493" s="5"/>
      <c r="F493" s="5"/>
      <c r="G493" s="5"/>
      <c r="H493" s="5"/>
      <c r="I493" s="66"/>
      <c r="J493" s="66"/>
      <c r="K493" s="66"/>
      <c r="L493" s="161"/>
      <c r="M493" s="66"/>
      <c r="N493" s="162"/>
      <c r="O493" s="5"/>
      <c r="P493" s="20"/>
      <c r="Q493" s="163"/>
      <c r="R493" s="163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160"/>
      <c r="BN493" s="5"/>
    </row>
    <row r="494" spans="1:66" ht="12.75">
      <c r="A494" s="5"/>
      <c r="B494" s="160"/>
      <c r="C494" s="5"/>
      <c r="D494" s="5"/>
      <c r="E494" s="5"/>
      <c r="F494" s="5"/>
      <c r="G494" s="5"/>
      <c r="H494" s="5"/>
      <c r="I494" s="66"/>
      <c r="J494" s="66"/>
      <c r="K494" s="66"/>
      <c r="L494" s="161"/>
      <c r="M494" s="66"/>
      <c r="N494" s="162"/>
      <c r="O494" s="5"/>
      <c r="P494" s="20"/>
      <c r="Q494" s="163"/>
      <c r="R494" s="163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160"/>
      <c r="BN494" s="5"/>
    </row>
    <row r="495" spans="1:66" ht="12.75">
      <c r="A495" s="5"/>
      <c r="B495" s="160"/>
      <c r="C495" s="5"/>
      <c r="D495" s="5"/>
      <c r="E495" s="5"/>
      <c r="F495" s="5"/>
      <c r="G495" s="5"/>
      <c r="H495" s="5"/>
      <c r="I495" s="66"/>
      <c r="J495" s="66"/>
      <c r="K495" s="66"/>
      <c r="L495" s="161"/>
      <c r="M495" s="66"/>
      <c r="N495" s="162"/>
      <c r="O495" s="5"/>
      <c r="P495" s="20"/>
      <c r="Q495" s="163"/>
      <c r="R495" s="163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160"/>
      <c r="BN495" s="5"/>
    </row>
    <row r="496" spans="1:66" ht="12.75">
      <c r="A496" s="5"/>
      <c r="B496" s="160"/>
      <c r="C496" s="5"/>
      <c r="D496" s="5"/>
      <c r="E496" s="5"/>
      <c r="F496" s="5"/>
      <c r="G496" s="5"/>
      <c r="H496" s="5"/>
      <c r="I496" s="66"/>
      <c r="J496" s="66"/>
      <c r="K496" s="66"/>
      <c r="L496" s="161"/>
      <c r="M496" s="66"/>
      <c r="N496" s="162"/>
      <c r="O496" s="5"/>
      <c r="P496" s="20"/>
      <c r="Q496" s="163"/>
      <c r="R496" s="163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160"/>
      <c r="BN496" s="5"/>
    </row>
    <row r="497" spans="1:66" ht="12.75">
      <c r="A497" s="5"/>
      <c r="B497" s="160"/>
      <c r="C497" s="5"/>
      <c r="D497" s="5"/>
      <c r="E497" s="5"/>
      <c r="F497" s="5"/>
      <c r="G497" s="5"/>
      <c r="H497" s="5"/>
      <c r="I497" s="66"/>
      <c r="J497" s="66"/>
      <c r="K497" s="66"/>
      <c r="L497" s="161"/>
      <c r="M497" s="66"/>
      <c r="N497" s="162"/>
      <c r="O497" s="5"/>
      <c r="P497" s="20"/>
      <c r="Q497" s="163"/>
      <c r="R497" s="163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160"/>
      <c r="BN497" s="5"/>
    </row>
    <row r="498" spans="1:66" ht="12.75">
      <c r="A498" s="5"/>
      <c r="B498" s="160"/>
      <c r="C498" s="5"/>
      <c r="D498" s="5"/>
      <c r="E498" s="5"/>
      <c r="F498" s="5"/>
      <c r="G498" s="5"/>
      <c r="H498" s="5"/>
      <c r="I498" s="66"/>
      <c r="J498" s="66"/>
      <c r="K498" s="66"/>
      <c r="L498" s="161"/>
      <c r="M498" s="66"/>
      <c r="N498" s="162"/>
      <c r="O498" s="5"/>
      <c r="P498" s="20"/>
      <c r="Q498" s="163"/>
      <c r="R498" s="163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160"/>
      <c r="BN498" s="5"/>
    </row>
    <row r="499" spans="1:66" ht="12.75">
      <c r="A499" s="5"/>
      <c r="B499" s="160"/>
      <c r="C499" s="5"/>
      <c r="D499" s="5"/>
      <c r="E499" s="5"/>
      <c r="F499" s="5"/>
      <c r="G499" s="5"/>
      <c r="H499" s="5"/>
      <c r="I499" s="66"/>
      <c r="J499" s="66"/>
      <c r="K499" s="66"/>
      <c r="L499" s="161"/>
      <c r="M499" s="66"/>
      <c r="N499" s="162"/>
      <c r="O499" s="5"/>
      <c r="P499" s="20"/>
      <c r="Q499" s="163"/>
      <c r="R499" s="163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160"/>
      <c r="BN499" s="5"/>
    </row>
    <row r="500" spans="1:66" ht="12.75">
      <c r="A500" s="5"/>
      <c r="B500" s="160"/>
      <c r="C500" s="5"/>
      <c r="D500" s="5"/>
      <c r="E500" s="5"/>
      <c r="F500" s="5"/>
      <c r="G500" s="5"/>
      <c r="H500" s="5"/>
      <c r="I500" s="66"/>
      <c r="J500" s="66"/>
      <c r="K500" s="66"/>
      <c r="L500" s="161"/>
      <c r="M500" s="66"/>
      <c r="N500" s="162"/>
      <c r="O500" s="5"/>
      <c r="P500" s="20"/>
      <c r="Q500" s="163"/>
      <c r="R500" s="163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160"/>
      <c r="BN500" s="5"/>
    </row>
    <row r="501" spans="1:66" ht="12.75">
      <c r="A501" s="5"/>
      <c r="B501" s="160"/>
      <c r="C501" s="5"/>
      <c r="D501" s="5"/>
      <c r="E501" s="5"/>
      <c r="F501" s="5"/>
      <c r="G501" s="5"/>
      <c r="H501" s="5"/>
      <c r="I501" s="66"/>
      <c r="J501" s="66"/>
      <c r="K501" s="66"/>
      <c r="L501" s="161"/>
      <c r="M501" s="66"/>
      <c r="N501" s="162"/>
      <c r="O501" s="5"/>
      <c r="P501" s="20"/>
      <c r="Q501" s="163"/>
      <c r="R501" s="163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160"/>
      <c r="BN501" s="5"/>
    </row>
    <row r="502" spans="1:66" ht="12.75">
      <c r="A502" s="5"/>
      <c r="B502" s="160"/>
      <c r="C502" s="5"/>
      <c r="D502" s="5"/>
      <c r="E502" s="5"/>
      <c r="F502" s="5"/>
      <c r="G502" s="5"/>
      <c r="H502" s="5"/>
      <c r="I502" s="66"/>
      <c r="J502" s="66"/>
      <c r="K502" s="66"/>
      <c r="L502" s="161"/>
      <c r="M502" s="66"/>
      <c r="N502" s="162"/>
      <c r="O502" s="5"/>
      <c r="P502" s="20"/>
      <c r="Q502" s="163"/>
      <c r="R502" s="163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160"/>
      <c r="BN502" s="5"/>
    </row>
    <row r="503" spans="1:66" ht="12.75">
      <c r="A503" s="5"/>
      <c r="B503" s="160"/>
      <c r="C503" s="5"/>
      <c r="D503" s="5"/>
      <c r="E503" s="5"/>
      <c r="F503" s="5"/>
      <c r="G503" s="5"/>
      <c r="H503" s="5"/>
      <c r="I503" s="66"/>
      <c r="J503" s="66"/>
      <c r="K503" s="66"/>
      <c r="L503" s="161"/>
      <c r="M503" s="66"/>
      <c r="N503" s="162"/>
      <c r="O503" s="5"/>
      <c r="P503" s="20"/>
      <c r="Q503" s="163"/>
      <c r="R503" s="163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160"/>
      <c r="BN503" s="5"/>
    </row>
    <row r="504" spans="1:66" ht="12.75">
      <c r="A504" s="5"/>
      <c r="B504" s="160"/>
      <c r="C504" s="5"/>
      <c r="D504" s="5"/>
      <c r="E504" s="5"/>
      <c r="F504" s="5"/>
      <c r="G504" s="5"/>
      <c r="H504" s="5"/>
      <c r="I504" s="66"/>
      <c r="J504" s="66"/>
      <c r="K504" s="66"/>
      <c r="L504" s="161"/>
      <c r="M504" s="66"/>
      <c r="N504" s="162"/>
      <c r="O504" s="5"/>
      <c r="P504" s="20"/>
      <c r="Q504" s="163"/>
      <c r="R504" s="163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160"/>
      <c r="BN504" s="5"/>
    </row>
    <row r="505" spans="1:66" ht="12.75">
      <c r="A505" s="5"/>
      <c r="B505" s="160"/>
      <c r="C505" s="5"/>
      <c r="D505" s="5"/>
      <c r="E505" s="5"/>
      <c r="F505" s="5"/>
      <c r="G505" s="5"/>
      <c r="H505" s="5"/>
      <c r="I505" s="66"/>
      <c r="J505" s="66"/>
      <c r="K505" s="66"/>
      <c r="L505" s="161"/>
      <c r="M505" s="66"/>
      <c r="N505" s="162"/>
      <c r="O505" s="5"/>
      <c r="P505" s="20"/>
      <c r="Q505" s="163"/>
      <c r="R505" s="163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160"/>
      <c r="BN505" s="5"/>
    </row>
    <row r="506" spans="1:66" ht="12.75">
      <c r="A506" s="5"/>
      <c r="B506" s="160"/>
      <c r="C506" s="5"/>
      <c r="D506" s="5"/>
      <c r="E506" s="5"/>
      <c r="F506" s="5"/>
      <c r="G506" s="5"/>
      <c r="H506" s="5"/>
      <c r="I506" s="66"/>
      <c r="J506" s="66"/>
      <c r="K506" s="66"/>
      <c r="L506" s="161"/>
      <c r="M506" s="66"/>
      <c r="N506" s="162"/>
      <c r="O506" s="5"/>
      <c r="P506" s="20"/>
      <c r="Q506" s="163"/>
      <c r="R506" s="163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160"/>
      <c r="BN506" s="5"/>
    </row>
    <row r="507" spans="1:66" ht="12.75">
      <c r="A507" s="5"/>
      <c r="B507" s="160"/>
      <c r="C507" s="5"/>
      <c r="D507" s="5"/>
      <c r="E507" s="5"/>
      <c r="F507" s="5"/>
      <c r="G507" s="5"/>
      <c r="H507" s="5"/>
      <c r="I507" s="66"/>
      <c r="J507" s="66"/>
      <c r="K507" s="66"/>
      <c r="L507" s="161"/>
      <c r="M507" s="66"/>
      <c r="N507" s="162"/>
      <c r="O507" s="5"/>
      <c r="P507" s="20"/>
      <c r="Q507" s="163"/>
      <c r="R507" s="163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160"/>
      <c r="BN507" s="5"/>
    </row>
    <row r="508" spans="1:66" ht="12.75">
      <c r="A508" s="5"/>
      <c r="B508" s="160"/>
      <c r="C508" s="5"/>
      <c r="D508" s="5"/>
      <c r="E508" s="5"/>
      <c r="F508" s="5"/>
      <c r="G508" s="5"/>
      <c r="H508" s="5"/>
      <c r="I508" s="66"/>
      <c r="J508" s="66"/>
      <c r="K508" s="66"/>
      <c r="L508" s="161"/>
      <c r="M508" s="66"/>
      <c r="N508" s="162"/>
      <c r="O508" s="5"/>
      <c r="P508" s="20"/>
      <c r="Q508" s="163"/>
      <c r="R508" s="163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160"/>
      <c r="BN508" s="5"/>
    </row>
    <row r="509" spans="1:66" ht="12.75">
      <c r="A509" s="5"/>
      <c r="B509" s="160"/>
      <c r="C509" s="5"/>
      <c r="D509" s="5"/>
      <c r="E509" s="5"/>
      <c r="F509" s="5"/>
      <c r="G509" s="5"/>
      <c r="H509" s="5"/>
      <c r="I509" s="66"/>
      <c r="J509" s="66"/>
      <c r="K509" s="66"/>
      <c r="L509" s="161"/>
      <c r="M509" s="66"/>
      <c r="N509" s="162"/>
      <c r="O509" s="5"/>
      <c r="P509" s="20"/>
      <c r="Q509" s="163"/>
      <c r="R509" s="163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160"/>
      <c r="BN509" s="5"/>
    </row>
    <row r="510" spans="1:66" ht="12.75">
      <c r="A510" s="5"/>
      <c r="B510" s="160"/>
      <c r="C510" s="5"/>
      <c r="D510" s="5"/>
      <c r="E510" s="5"/>
      <c r="F510" s="5"/>
      <c r="G510" s="5"/>
      <c r="H510" s="5"/>
      <c r="I510" s="66"/>
      <c r="J510" s="66"/>
      <c r="K510" s="66"/>
      <c r="L510" s="161"/>
      <c r="M510" s="66"/>
      <c r="N510" s="162"/>
      <c r="O510" s="5"/>
      <c r="P510" s="20"/>
      <c r="Q510" s="163"/>
      <c r="R510" s="163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160"/>
      <c r="BN510" s="5"/>
    </row>
    <row r="511" spans="1:66" ht="12.75">
      <c r="A511" s="5"/>
      <c r="B511" s="160"/>
      <c r="C511" s="5"/>
      <c r="D511" s="5"/>
      <c r="E511" s="5"/>
      <c r="F511" s="5"/>
      <c r="G511" s="5"/>
      <c r="H511" s="5"/>
      <c r="I511" s="66"/>
      <c r="J511" s="66"/>
      <c r="K511" s="66"/>
      <c r="L511" s="161"/>
      <c r="M511" s="66"/>
      <c r="N511" s="162"/>
      <c r="O511" s="5"/>
      <c r="P511" s="20"/>
      <c r="Q511" s="163"/>
      <c r="R511" s="163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160"/>
      <c r="BN511" s="5"/>
    </row>
    <row r="512" spans="1:66" ht="12.75">
      <c r="A512" s="5"/>
      <c r="B512" s="160"/>
      <c r="C512" s="5"/>
      <c r="D512" s="5"/>
      <c r="E512" s="5"/>
      <c r="F512" s="5"/>
      <c r="G512" s="5"/>
      <c r="H512" s="5"/>
      <c r="I512" s="66"/>
      <c r="J512" s="66"/>
      <c r="K512" s="66"/>
      <c r="L512" s="161"/>
      <c r="M512" s="66"/>
      <c r="N512" s="162"/>
      <c r="O512" s="5"/>
      <c r="P512" s="20"/>
      <c r="Q512" s="163"/>
      <c r="R512" s="163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160"/>
      <c r="BN512" s="5"/>
    </row>
    <row r="513" spans="1:66" ht="12.75">
      <c r="A513" s="5"/>
      <c r="B513" s="160"/>
      <c r="C513" s="5"/>
      <c r="D513" s="5"/>
      <c r="E513" s="5"/>
      <c r="F513" s="5"/>
      <c r="G513" s="5"/>
      <c r="H513" s="5"/>
      <c r="I513" s="66"/>
      <c r="J513" s="66"/>
      <c r="K513" s="66"/>
      <c r="L513" s="161"/>
      <c r="M513" s="66"/>
      <c r="N513" s="162"/>
      <c r="O513" s="5"/>
      <c r="P513" s="20"/>
      <c r="Q513" s="163"/>
      <c r="R513" s="163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160"/>
      <c r="BN513" s="5"/>
    </row>
    <row r="514" spans="1:66" ht="12.75">
      <c r="A514" s="5"/>
      <c r="B514" s="160"/>
      <c r="C514" s="5"/>
      <c r="D514" s="5"/>
      <c r="E514" s="5"/>
      <c r="F514" s="5"/>
      <c r="G514" s="5"/>
      <c r="H514" s="5"/>
      <c r="I514" s="66"/>
      <c r="J514" s="66"/>
      <c r="K514" s="66"/>
      <c r="L514" s="161"/>
      <c r="M514" s="66"/>
      <c r="N514" s="162"/>
      <c r="O514" s="5"/>
      <c r="P514" s="20"/>
      <c r="Q514" s="163"/>
      <c r="R514" s="163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160"/>
      <c r="BN514" s="5"/>
    </row>
    <row r="515" spans="1:66" ht="12.75">
      <c r="A515" s="5"/>
      <c r="B515" s="160"/>
      <c r="C515" s="5"/>
      <c r="D515" s="5"/>
      <c r="E515" s="5"/>
      <c r="F515" s="5"/>
      <c r="G515" s="5"/>
      <c r="H515" s="5"/>
      <c r="I515" s="66"/>
      <c r="J515" s="66"/>
      <c r="K515" s="66"/>
      <c r="L515" s="161"/>
      <c r="M515" s="66"/>
      <c r="N515" s="162"/>
      <c r="O515" s="5"/>
      <c r="P515" s="20"/>
      <c r="Q515" s="163"/>
      <c r="R515" s="163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160"/>
      <c r="BN515" s="5"/>
    </row>
    <row r="516" spans="1:66" ht="12.75">
      <c r="A516" s="5"/>
      <c r="B516" s="160"/>
      <c r="C516" s="5"/>
      <c r="D516" s="5"/>
      <c r="E516" s="5"/>
      <c r="F516" s="5"/>
      <c r="G516" s="5"/>
      <c r="H516" s="5"/>
      <c r="I516" s="66"/>
      <c r="J516" s="66"/>
      <c r="K516" s="66"/>
      <c r="L516" s="161"/>
      <c r="M516" s="66"/>
      <c r="N516" s="162"/>
      <c r="O516" s="5"/>
      <c r="P516" s="20"/>
      <c r="Q516" s="163"/>
      <c r="R516" s="163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160"/>
      <c r="BN516" s="5"/>
    </row>
    <row r="517" spans="1:66" ht="12.75">
      <c r="A517" s="5"/>
      <c r="B517" s="160"/>
      <c r="C517" s="5"/>
      <c r="D517" s="5"/>
      <c r="E517" s="5"/>
      <c r="F517" s="5"/>
      <c r="G517" s="5"/>
      <c r="H517" s="5"/>
      <c r="I517" s="66"/>
      <c r="J517" s="66"/>
      <c r="K517" s="66"/>
      <c r="L517" s="161"/>
      <c r="M517" s="66"/>
      <c r="N517" s="162"/>
      <c r="O517" s="5"/>
      <c r="P517" s="20"/>
      <c r="Q517" s="163"/>
      <c r="R517" s="163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160"/>
      <c r="BN517" s="5"/>
    </row>
    <row r="518" spans="1:66" ht="12.75">
      <c r="A518" s="5"/>
      <c r="B518" s="160"/>
      <c r="C518" s="5"/>
      <c r="D518" s="5"/>
      <c r="E518" s="5"/>
      <c r="F518" s="5"/>
      <c r="G518" s="5"/>
      <c r="H518" s="5"/>
      <c r="I518" s="66"/>
      <c r="J518" s="66"/>
      <c r="K518" s="66"/>
      <c r="L518" s="161"/>
      <c r="M518" s="66"/>
      <c r="N518" s="162"/>
      <c r="O518" s="5"/>
      <c r="P518" s="20"/>
      <c r="Q518" s="163"/>
      <c r="R518" s="163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160"/>
      <c r="BN518" s="5"/>
    </row>
    <row r="519" spans="1:66" ht="12.75">
      <c r="A519" s="5"/>
      <c r="B519" s="160"/>
      <c r="C519" s="5"/>
      <c r="D519" s="5"/>
      <c r="E519" s="5"/>
      <c r="F519" s="5"/>
      <c r="G519" s="5"/>
      <c r="H519" s="5"/>
      <c r="I519" s="66"/>
      <c r="J519" s="66"/>
      <c r="K519" s="66"/>
      <c r="L519" s="161"/>
      <c r="M519" s="66"/>
      <c r="N519" s="162"/>
      <c r="O519" s="5"/>
      <c r="P519" s="20"/>
      <c r="Q519" s="163"/>
      <c r="R519" s="163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160"/>
      <c r="BN519" s="5"/>
    </row>
    <row r="520" spans="1:66" ht="12.75">
      <c r="A520" s="5"/>
      <c r="B520" s="160"/>
      <c r="C520" s="5"/>
      <c r="D520" s="5"/>
      <c r="E520" s="5"/>
      <c r="F520" s="5"/>
      <c r="G520" s="5"/>
      <c r="H520" s="5"/>
      <c r="I520" s="66"/>
      <c r="J520" s="66"/>
      <c r="K520" s="66"/>
      <c r="L520" s="161"/>
      <c r="M520" s="66"/>
      <c r="N520" s="162"/>
      <c r="O520" s="5"/>
      <c r="P520" s="20"/>
      <c r="Q520" s="163"/>
      <c r="R520" s="163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160"/>
      <c r="BN520" s="5"/>
    </row>
    <row r="521" spans="1:66" ht="12.75">
      <c r="A521" s="5"/>
      <c r="B521" s="160"/>
      <c r="C521" s="5"/>
      <c r="D521" s="5"/>
      <c r="E521" s="5"/>
      <c r="F521" s="5"/>
      <c r="G521" s="5"/>
      <c r="H521" s="5"/>
      <c r="I521" s="66"/>
      <c r="J521" s="66"/>
      <c r="K521" s="66"/>
      <c r="L521" s="161"/>
      <c r="M521" s="66"/>
      <c r="N521" s="162"/>
      <c r="O521" s="5"/>
      <c r="P521" s="20"/>
      <c r="Q521" s="163"/>
      <c r="R521" s="163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160"/>
      <c r="BN521" s="5"/>
    </row>
    <row r="522" spans="1:66" ht="12.75">
      <c r="A522" s="5"/>
      <c r="B522" s="160"/>
      <c r="C522" s="5"/>
      <c r="D522" s="5"/>
      <c r="E522" s="5"/>
      <c r="F522" s="5"/>
      <c r="G522" s="5"/>
      <c r="H522" s="5"/>
      <c r="I522" s="66"/>
      <c r="J522" s="66"/>
      <c r="K522" s="66"/>
      <c r="L522" s="161"/>
      <c r="M522" s="66"/>
      <c r="N522" s="162"/>
      <c r="O522" s="5"/>
      <c r="P522" s="20"/>
      <c r="Q522" s="163"/>
      <c r="R522" s="163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160"/>
      <c r="BN522" s="5"/>
    </row>
    <row r="523" spans="1:66" ht="12.75">
      <c r="A523" s="5"/>
      <c r="B523" s="160"/>
      <c r="C523" s="5"/>
      <c r="D523" s="5"/>
      <c r="E523" s="5"/>
      <c r="F523" s="5"/>
      <c r="G523" s="5"/>
      <c r="H523" s="5"/>
      <c r="I523" s="66"/>
      <c r="J523" s="66"/>
      <c r="K523" s="66"/>
      <c r="L523" s="161"/>
      <c r="M523" s="66"/>
      <c r="N523" s="162"/>
      <c r="O523" s="5"/>
      <c r="P523" s="20"/>
      <c r="Q523" s="163"/>
      <c r="R523" s="163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160"/>
      <c r="BN523" s="5"/>
    </row>
    <row r="524" spans="1:66" ht="12.75">
      <c r="A524" s="5"/>
      <c r="B524" s="160"/>
      <c r="C524" s="5"/>
      <c r="D524" s="5"/>
      <c r="E524" s="5"/>
      <c r="F524" s="5"/>
      <c r="G524" s="5"/>
      <c r="H524" s="5"/>
      <c r="I524" s="66"/>
      <c r="J524" s="66"/>
      <c r="K524" s="66"/>
      <c r="L524" s="161"/>
      <c r="M524" s="66"/>
      <c r="N524" s="162"/>
      <c r="O524" s="5"/>
      <c r="P524" s="20"/>
      <c r="Q524" s="163"/>
      <c r="R524" s="163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160"/>
      <c r="BN524" s="5"/>
    </row>
    <row r="525" spans="1:66" ht="12.75">
      <c r="A525" s="5"/>
      <c r="B525" s="160"/>
      <c r="C525" s="5"/>
      <c r="D525" s="5"/>
      <c r="E525" s="5"/>
      <c r="F525" s="5"/>
      <c r="G525" s="5"/>
      <c r="H525" s="5"/>
      <c r="I525" s="66"/>
      <c r="J525" s="66"/>
      <c r="K525" s="66"/>
      <c r="L525" s="161"/>
      <c r="M525" s="66"/>
      <c r="N525" s="162"/>
      <c r="O525" s="5"/>
      <c r="P525" s="20"/>
      <c r="Q525" s="163"/>
      <c r="R525" s="163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160"/>
      <c r="BN525" s="5"/>
    </row>
    <row r="526" spans="1:66" ht="12.75">
      <c r="A526" s="5"/>
      <c r="B526" s="160"/>
      <c r="C526" s="5"/>
      <c r="D526" s="5"/>
      <c r="E526" s="5"/>
      <c r="F526" s="5"/>
      <c r="G526" s="5"/>
      <c r="H526" s="5"/>
      <c r="I526" s="66"/>
      <c r="J526" s="66"/>
      <c r="K526" s="66"/>
      <c r="L526" s="161"/>
      <c r="M526" s="66"/>
      <c r="N526" s="162"/>
      <c r="O526" s="5"/>
      <c r="P526" s="20"/>
      <c r="Q526" s="163"/>
      <c r="R526" s="163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160"/>
      <c r="BN526" s="5"/>
    </row>
    <row r="527" spans="1:66" ht="12.75">
      <c r="A527" s="5"/>
      <c r="B527" s="160"/>
      <c r="C527" s="5"/>
      <c r="D527" s="5"/>
      <c r="E527" s="5"/>
      <c r="F527" s="5"/>
      <c r="G527" s="5"/>
      <c r="H527" s="5"/>
      <c r="I527" s="66"/>
      <c r="J527" s="66"/>
      <c r="K527" s="66"/>
      <c r="L527" s="161"/>
      <c r="M527" s="66"/>
      <c r="N527" s="162"/>
      <c r="O527" s="5"/>
      <c r="P527" s="20"/>
      <c r="Q527" s="163"/>
      <c r="R527" s="163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160"/>
      <c r="BN527" s="5"/>
    </row>
    <row r="528" spans="1:66" ht="12.75">
      <c r="A528" s="5"/>
      <c r="B528" s="160"/>
      <c r="C528" s="5"/>
      <c r="D528" s="5"/>
      <c r="E528" s="5"/>
      <c r="F528" s="5"/>
      <c r="G528" s="5"/>
      <c r="H528" s="5"/>
      <c r="I528" s="66"/>
      <c r="J528" s="66"/>
      <c r="K528" s="66"/>
      <c r="L528" s="161"/>
      <c r="M528" s="66"/>
      <c r="N528" s="162"/>
      <c r="O528" s="5"/>
      <c r="P528" s="20"/>
      <c r="Q528" s="163"/>
      <c r="R528" s="163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160"/>
      <c r="BN528" s="5"/>
    </row>
    <row r="529" spans="1:66" ht="12.75">
      <c r="A529" s="5"/>
      <c r="B529" s="160"/>
      <c r="C529" s="5"/>
      <c r="D529" s="5"/>
      <c r="E529" s="5"/>
      <c r="F529" s="5"/>
      <c r="G529" s="5"/>
      <c r="H529" s="5"/>
      <c r="I529" s="66"/>
      <c r="J529" s="66"/>
      <c r="K529" s="66"/>
      <c r="L529" s="161"/>
      <c r="M529" s="66"/>
      <c r="N529" s="162"/>
      <c r="O529" s="5"/>
      <c r="P529" s="20"/>
      <c r="Q529" s="163"/>
      <c r="R529" s="163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160"/>
      <c r="BN529" s="5"/>
    </row>
    <row r="530" spans="1:66" ht="12.75">
      <c r="A530" s="5"/>
      <c r="B530" s="160"/>
      <c r="C530" s="5"/>
      <c r="D530" s="5"/>
      <c r="E530" s="5"/>
      <c r="F530" s="5"/>
      <c r="G530" s="5"/>
      <c r="H530" s="5"/>
      <c r="I530" s="66"/>
      <c r="J530" s="66"/>
      <c r="K530" s="66"/>
      <c r="L530" s="161"/>
      <c r="M530" s="66"/>
      <c r="N530" s="162"/>
      <c r="O530" s="5"/>
      <c r="P530" s="20"/>
      <c r="Q530" s="163"/>
      <c r="R530" s="163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160"/>
      <c r="BN530" s="5"/>
    </row>
    <row r="531" spans="1:66" ht="12.75">
      <c r="A531" s="5"/>
      <c r="B531" s="160"/>
      <c r="C531" s="5"/>
      <c r="D531" s="5"/>
      <c r="E531" s="5"/>
      <c r="F531" s="5"/>
      <c r="G531" s="5"/>
      <c r="H531" s="5"/>
      <c r="I531" s="66"/>
      <c r="J531" s="66"/>
      <c r="K531" s="66"/>
      <c r="L531" s="161"/>
      <c r="M531" s="66"/>
      <c r="N531" s="162"/>
      <c r="O531" s="5"/>
      <c r="P531" s="20"/>
      <c r="Q531" s="163"/>
      <c r="R531" s="163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160"/>
      <c r="BN531" s="5"/>
    </row>
    <row r="532" spans="1:66" ht="12.75">
      <c r="A532" s="5"/>
      <c r="B532" s="160"/>
      <c r="C532" s="5"/>
      <c r="D532" s="5"/>
      <c r="E532" s="5"/>
      <c r="F532" s="5"/>
      <c r="G532" s="5"/>
      <c r="H532" s="5"/>
      <c r="I532" s="66"/>
      <c r="J532" s="66"/>
      <c r="K532" s="66"/>
      <c r="L532" s="161"/>
      <c r="M532" s="66"/>
      <c r="N532" s="162"/>
      <c r="O532" s="5"/>
      <c r="P532" s="20"/>
      <c r="Q532" s="163"/>
      <c r="R532" s="163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160"/>
      <c r="BN532" s="5"/>
    </row>
    <row r="533" spans="1:66" ht="12.75">
      <c r="A533" s="5"/>
      <c r="B533" s="160"/>
      <c r="C533" s="5"/>
      <c r="D533" s="5"/>
      <c r="E533" s="5"/>
      <c r="F533" s="5"/>
      <c r="G533" s="5"/>
      <c r="H533" s="5"/>
      <c r="I533" s="66"/>
      <c r="J533" s="66"/>
      <c r="K533" s="66"/>
      <c r="L533" s="161"/>
      <c r="M533" s="66"/>
      <c r="N533" s="162"/>
      <c r="O533" s="5"/>
      <c r="P533" s="20"/>
      <c r="Q533" s="163"/>
      <c r="R533" s="163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160"/>
      <c r="BN533" s="5"/>
    </row>
    <row r="534" spans="1:66" ht="12.75">
      <c r="A534" s="5"/>
      <c r="B534" s="160"/>
      <c r="C534" s="5"/>
      <c r="D534" s="5"/>
      <c r="E534" s="5"/>
      <c r="F534" s="5"/>
      <c r="G534" s="5"/>
      <c r="H534" s="5"/>
      <c r="I534" s="66"/>
      <c r="J534" s="66"/>
      <c r="K534" s="66"/>
      <c r="L534" s="161"/>
      <c r="M534" s="66"/>
      <c r="N534" s="162"/>
      <c r="O534" s="5"/>
      <c r="P534" s="20"/>
      <c r="Q534" s="163"/>
      <c r="R534" s="163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160"/>
      <c r="BN534" s="5"/>
    </row>
    <row r="535" spans="1:66" ht="12.75">
      <c r="A535" s="5"/>
      <c r="B535" s="160"/>
      <c r="C535" s="5"/>
      <c r="D535" s="5"/>
      <c r="E535" s="5"/>
      <c r="F535" s="5"/>
      <c r="G535" s="5"/>
      <c r="H535" s="5"/>
      <c r="I535" s="66"/>
      <c r="J535" s="66"/>
      <c r="K535" s="66"/>
      <c r="L535" s="161"/>
      <c r="M535" s="66"/>
      <c r="N535" s="162"/>
      <c r="O535" s="5"/>
      <c r="P535" s="20"/>
      <c r="Q535" s="163"/>
      <c r="R535" s="163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160"/>
      <c r="BN535" s="5"/>
    </row>
    <row r="536" spans="1:66" ht="12.75">
      <c r="A536" s="5"/>
      <c r="B536" s="160"/>
      <c r="C536" s="5"/>
      <c r="D536" s="5"/>
      <c r="E536" s="5"/>
      <c r="F536" s="5"/>
      <c r="G536" s="5"/>
      <c r="H536" s="5"/>
      <c r="I536" s="66"/>
      <c r="J536" s="66"/>
      <c r="K536" s="66"/>
      <c r="L536" s="161"/>
      <c r="M536" s="66"/>
      <c r="N536" s="162"/>
      <c r="O536" s="5"/>
      <c r="P536" s="20"/>
      <c r="Q536" s="163"/>
      <c r="R536" s="163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160"/>
      <c r="BN536" s="5"/>
    </row>
    <row r="537" spans="1:66" ht="12.75">
      <c r="A537" s="5"/>
      <c r="B537" s="160"/>
      <c r="C537" s="5"/>
      <c r="D537" s="5"/>
      <c r="E537" s="5"/>
      <c r="F537" s="5"/>
      <c r="G537" s="5"/>
      <c r="H537" s="5"/>
      <c r="I537" s="66"/>
      <c r="J537" s="66"/>
      <c r="K537" s="66"/>
      <c r="L537" s="161"/>
      <c r="M537" s="66"/>
      <c r="N537" s="162"/>
      <c r="O537" s="5"/>
      <c r="P537" s="20"/>
      <c r="Q537" s="163"/>
      <c r="R537" s="163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160"/>
      <c r="BN537" s="5"/>
    </row>
    <row r="538" spans="1:66" ht="12.75">
      <c r="A538" s="5"/>
      <c r="B538" s="160"/>
      <c r="C538" s="5"/>
      <c r="D538" s="5"/>
      <c r="E538" s="5"/>
      <c r="F538" s="5"/>
      <c r="G538" s="5"/>
      <c r="H538" s="5"/>
      <c r="I538" s="66"/>
      <c r="J538" s="66"/>
      <c r="K538" s="66"/>
      <c r="L538" s="161"/>
      <c r="M538" s="66"/>
      <c r="N538" s="162"/>
      <c r="O538" s="5"/>
      <c r="P538" s="20"/>
      <c r="Q538" s="163"/>
      <c r="R538" s="163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160"/>
      <c r="BN538" s="5"/>
    </row>
    <row r="539" spans="1:66" ht="12.75">
      <c r="A539" s="5"/>
      <c r="B539" s="160"/>
      <c r="C539" s="5"/>
      <c r="D539" s="5"/>
      <c r="E539" s="5"/>
      <c r="F539" s="5"/>
      <c r="G539" s="5"/>
      <c r="H539" s="5"/>
      <c r="I539" s="66"/>
      <c r="J539" s="66"/>
      <c r="K539" s="66"/>
      <c r="L539" s="161"/>
      <c r="M539" s="66"/>
      <c r="N539" s="162"/>
      <c r="O539" s="5"/>
      <c r="P539" s="20"/>
      <c r="Q539" s="163"/>
      <c r="R539" s="163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160"/>
      <c r="BN539" s="5"/>
    </row>
    <row r="540" spans="1:66" ht="12.75">
      <c r="A540" s="5"/>
      <c r="B540" s="160"/>
      <c r="C540" s="5"/>
      <c r="D540" s="5"/>
      <c r="E540" s="5"/>
      <c r="F540" s="5"/>
      <c r="G540" s="5"/>
      <c r="H540" s="5"/>
      <c r="I540" s="66"/>
      <c r="J540" s="66"/>
      <c r="K540" s="66"/>
      <c r="L540" s="161"/>
      <c r="M540" s="66"/>
      <c r="N540" s="162"/>
      <c r="O540" s="5"/>
      <c r="P540" s="20"/>
      <c r="Q540" s="163"/>
      <c r="R540" s="163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160"/>
      <c r="BN540" s="5"/>
    </row>
    <row r="541" spans="1:66" ht="12.75">
      <c r="A541" s="5"/>
      <c r="B541" s="160"/>
      <c r="C541" s="5"/>
      <c r="D541" s="5"/>
      <c r="E541" s="5"/>
      <c r="F541" s="5"/>
      <c r="G541" s="5"/>
      <c r="H541" s="5"/>
      <c r="I541" s="66"/>
      <c r="J541" s="66"/>
      <c r="K541" s="66"/>
      <c r="L541" s="161"/>
      <c r="M541" s="66"/>
      <c r="N541" s="162"/>
      <c r="O541" s="5"/>
      <c r="P541" s="20"/>
      <c r="Q541" s="163"/>
      <c r="R541" s="163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160"/>
      <c r="BN541" s="5"/>
    </row>
    <row r="542" spans="1:66" ht="12.75">
      <c r="A542" s="5"/>
      <c r="B542" s="160"/>
      <c r="C542" s="5"/>
      <c r="D542" s="5"/>
      <c r="E542" s="5"/>
      <c r="F542" s="5"/>
      <c r="G542" s="5"/>
      <c r="H542" s="5"/>
      <c r="I542" s="66"/>
      <c r="J542" s="66"/>
      <c r="K542" s="66"/>
      <c r="L542" s="161"/>
      <c r="M542" s="66"/>
      <c r="N542" s="162"/>
      <c r="O542" s="5"/>
      <c r="P542" s="20"/>
      <c r="Q542" s="163"/>
      <c r="R542" s="163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160"/>
      <c r="BN542" s="5"/>
    </row>
    <row r="543" spans="1:66" ht="12.75">
      <c r="A543" s="5"/>
      <c r="B543" s="160"/>
      <c r="C543" s="5"/>
      <c r="D543" s="5"/>
      <c r="E543" s="5"/>
      <c r="F543" s="5"/>
      <c r="G543" s="5"/>
      <c r="H543" s="5"/>
      <c r="I543" s="66"/>
      <c r="J543" s="66"/>
      <c r="K543" s="66"/>
      <c r="L543" s="161"/>
      <c r="M543" s="66"/>
      <c r="N543" s="162"/>
      <c r="O543" s="5"/>
      <c r="P543" s="20"/>
      <c r="Q543" s="163"/>
      <c r="R543" s="163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160"/>
      <c r="BN543" s="5"/>
    </row>
    <row r="544" spans="1:66" ht="12.75">
      <c r="A544" s="5"/>
      <c r="B544" s="160"/>
      <c r="C544" s="5"/>
      <c r="D544" s="5"/>
      <c r="E544" s="5"/>
      <c r="F544" s="5"/>
      <c r="G544" s="5"/>
      <c r="H544" s="5"/>
      <c r="I544" s="66"/>
      <c r="J544" s="66"/>
      <c r="K544" s="66"/>
      <c r="L544" s="161"/>
      <c r="M544" s="66"/>
      <c r="N544" s="162"/>
      <c r="O544" s="5"/>
      <c r="P544" s="20"/>
      <c r="Q544" s="163"/>
      <c r="R544" s="163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160"/>
      <c r="BN544" s="5"/>
    </row>
    <row r="545" spans="1:66" ht="12.75">
      <c r="A545" s="5"/>
      <c r="B545" s="160"/>
      <c r="C545" s="5"/>
      <c r="D545" s="5"/>
      <c r="E545" s="5"/>
      <c r="F545" s="5"/>
      <c r="G545" s="5"/>
      <c r="H545" s="5"/>
      <c r="I545" s="66"/>
      <c r="J545" s="66"/>
      <c r="K545" s="66"/>
      <c r="L545" s="161"/>
      <c r="M545" s="66"/>
      <c r="N545" s="162"/>
      <c r="O545" s="5"/>
      <c r="P545" s="20"/>
      <c r="Q545" s="163"/>
      <c r="R545" s="163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160"/>
      <c r="BN545" s="5"/>
    </row>
    <row r="546" spans="1:66" ht="12.75">
      <c r="A546" s="5"/>
      <c r="B546" s="160"/>
      <c r="C546" s="5"/>
      <c r="D546" s="5"/>
      <c r="E546" s="5"/>
      <c r="F546" s="5"/>
      <c r="G546" s="5"/>
      <c r="H546" s="5"/>
      <c r="I546" s="66"/>
      <c r="J546" s="66"/>
      <c r="K546" s="66"/>
      <c r="L546" s="161"/>
      <c r="M546" s="66"/>
      <c r="N546" s="162"/>
      <c r="O546" s="5"/>
      <c r="P546" s="20"/>
      <c r="Q546" s="163"/>
      <c r="R546" s="163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160"/>
      <c r="BN546" s="5"/>
    </row>
    <row r="547" spans="1:66" ht="12.75">
      <c r="A547" s="5"/>
      <c r="B547" s="160"/>
      <c r="C547" s="5"/>
      <c r="D547" s="5"/>
      <c r="E547" s="5"/>
      <c r="F547" s="5"/>
      <c r="G547" s="5"/>
      <c r="H547" s="5"/>
      <c r="I547" s="66"/>
      <c r="J547" s="66"/>
      <c r="K547" s="66"/>
      <c r="L547" s="161"/>
      <c r="M547" s="66"/>
      <c r="N547" s="162"/>
      <c r="O547" s="5"/>
      <c r="P547" s="20"/>
      <c r="Q547" s="163"/>
      <c r="R547" s="163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160"/>
      <c r="BN547" s="5"/>
    </row>
    <row r="548" spans="1:66" ht="12.75">
      <c r="A548" s="5"/>
      <c r="B548" s="160"/>
      <c r="C548" s="5"/>
      <c r="D548" s="5"/>
      <c r="E548" s="5"/>
      <c r="F548" s="5"/>
      <c r="G548" s="5"/>
      <c r="H548" s="5"/>
      <c r="I548" s="66"/>
      <c r="J548" s="66"/>
      <c r="K548" s="66"/>
      <c r="L548" s="161"/>
      <c r="M548" s="66"/>
      <c r="N548" s="162"/>
      <c r="O548" s="5"/>
      <c r="P548" s="20"/>
      <c r="Q548" s="163"/>
      <c r="R548" s="163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160"/>
      <c r="BN548" s="5"/>
    </row>
    <row r="549" spans="1:66" ht="12.75">
      <c r="A549" s="5"/>
      <c r="B549" s="160"/>
      <c r="C549" s="5"/>
      <c r="D549" s="5"/>
      <c r="E549" s="5"/>
      <c r="F549" s="5"/>
      <c r="G549" s="5"/>
      <c r="H549" s="5"/>
      <c r="I549" s="66"/>
      <c r="J549" s="66"/>
      <c r="K549" s="66"/>
      <c r="L549" s="161"/>
      <c r="M549" s="66"/>
      <c r="N549" s="162"/>
      <c r="O549" s="5"/>
      <c r="P549" s="20"/>
      <c r="Q549" s="163"/>
      <c r="R549" s="163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160"/>
      <c r="BN549" s="5"/>
    </row>
    <row r="550" spans="1:66" ht="12.75">
      <c r="A550" s="5"/>
      <c r="B550" s="160"/>
      <c r="C550" s="5"/>
      <c r="D550" s="5"/>
      <c r="E550" s="5"/>
      <c r="F550" s="5"/>
      <c r="G550" s="5"/>
      <c r="H550" s="5"/>
      <c r="I550" s="66"/>
      <c r="J550" s="66"/>
      <c r="K550" s="66"/>
      <c r="L550" s="161"/>
      <c r="M550" s="66"/>
      <c r="N550" s="162"/>
      <c r="O550" s="5"/>
      <c r="P550" s="20"/>
      <c r="Q550" s="163"/>
      <c r="R550" s="163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160"/>
      <c r="BN550" s="5"/>
    </row>
    <row r="551" spans="1:66" ht="12.75">
      <c r="A551" s="5"/>
      <c r="B551" s="160"/>
      <c r="C551" s="5"/>
      <c r="D551" s="5"/>
      <c r="E551" s="5"/>
      <c r="F551" s="5"/>
      <c r="G551" s="5"/>
      <c r="H551" s="5"/>
      <c r="I551" s="66"/>
      <c r="J551" s="66"/>
      <c r="K551" s="66"/>
      <c r="L551" s="161"/>
      <c r="M551" s="66"/>
      <c r="N551" s="162"/>
      <c r="O551" s="5"/>
      <c r="P551" s="20"/>
      <c r="Q551" s="163"/>
      <c r="R551" s="163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160"/>
      <c r="BN551" s="5"/>
    </row>
    <row r="552" spans="1:66" ht="12.75">
      <c r="A552" s="5"/>
      <c r="B552" s="160"/>
      <c r="C552" s="5"/>
      <c r="D552" s="5"/>
      <c r="E552" s="5"/>
      <c r="F552" s="5"/>
      <c r="G552" s="5"/>
      <c r="H552" s="5"/>
      <c r="I552" s="66"/>
      <c r="J552" s="66"/>
      <c r="K552" s="66"/>
      <c r="L552" s="161"/>
      <c r="M552" s="66"/>
      <c r="N552" s="162"/>
      <c r="O552" s="5"/>
      <c r="P552" s="20"/>
      <c r="Q552" s="163"/>
      <c r="R552" s="163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160"/>
      <c r="BN552" s="5"/>
    </row>
    <row r="553" spans="1:66" ht="12.75">
      <c r="A553" s="5"/>
      <c r="B553" s="160"/>
      <c r="C553" s="5"/>
      <c r="D553" s="5"/>
      <c r="E553" s="5"/>
      <c r="F553" s="5"/>
      <c r="G553" s="5"/>
      <c r="H553" s="5"/>
      <c r="I553" s="66"/>
      <c r="J553" s="66"/>
      <c r="K553" s="66"/>
      <c r="L553" s="161"/>
      <c r="M553" s="66"/>
      <c r="N553" s="162"/>
      <c r="O553" s="5"/>
      <c r="P553" s="20"/>
      <c r="Q553" s="163"/>
      <c r="R553" s="163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160"/>
      <c r="BN553" s="5"/>
    </row>
    <row r="554" spans="1:66" ht="12.75">
      <c r="A554" s="5"/>
      <c r="B554" s="160"/>
      <c r="C554" s="5"/>
      <c r="D554" s="5"/>
      <c r="E554" s="5"/>
      <c r="F554" s="5"/>
      <c r="G554" s="5"/>
      <c r="H554" s="5"/>
      <c r="I554" s="66"/>
      <c r="J554" s="66"/>
      <c r="K554" s="66"/>
      <c r="L554" s="161"/>
      <c r="M554" s="66"/>
      <c r="N554" s="162"/>
      <c r="O554" s="5"/>
      <c r="P554" s="20"/>
      <c r="Q554" s="163"/>
      <c r="R554" s="163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160"/>
      <c r="BN554" s="5"/>
    </row>
    <row r="555" spans="1:66" ht="12.75">
      <c r="A555" s="5"/>
      <c r="B555" s="160"/>
      <c r="C555" s="5"/>
      <c r="D555" s="5"/>
      <c r="E555" s="5"/>
      <c r="F555" s="5"/>
      <c r="G555" s="5"/>
      <c r="H555" s="5"/>
      <c r="I555" s="66"/>
      <c r="J555" s="66"/>
      <c r="K555" s="66"/>
      <c r="L555" s="161"/>
      <c r="M555" s="66"/>
      <c r="N555" s="162"/>
      <c r="O555" s="5"/>
      <c r="P555" s="20"/>
      <c r="Q555" s="163"/>
      <c r="R555" s="163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160"/>
      <c r="BN555" s="5"/>
    </row>
    <row r="556" spans="1:66" ht="12.75">
      <c r="A556" s="5"/>
      <c r="B556" s="160"/>
      <c r="C556" s="5"/>
      <c r="D556" s="5"/>
      <c r="E556" s="5"/>
      <c r="F556" s="5"/>
      <c r="G556" s="5"/>
      <c r="H556" s="5"/>
      <c r="I556" s="66"/>
      <c r="J556" s="66"/>
      <c r="K556" s="66"/>
      <c r="L556" s="161"/>
      <c r="M556" s="66"/>
      <c r="N556" s="162"/>
      <c r="O556" s="5"/>
      <c r="P556" s="20"/>
      <c r="Q556" s="163"/>
      <c r="R556" s="163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160"/>
      <c r="BN556" s="5"/>
    </row>
    <row r="557" spans="1:66" ht="12.75">
      <c r="A557" s="5"/>
      <c r="B557" s="160"/>
      <c r="C557" s="5"/>
      <c r="D557" s="5"/>
      <c r="E557" s="5"/>
      <c r="F557" s="5"/>
      <c r="G557" s="5"/>
      <c r="H557" s="5"/>
      <c r="I557" s="66"/>
      <c r="J557" s="66"/>
      <c r="K557" s="66"/>
      <c r="L557" s="161"/>
      <c r="M557" s="66"/>
      <c r="N557" s="162"/>
      <c r="O557" s="5"/>
      <c r="P557" s="20"/>
      <c r="Q557" s="163"/>
      <c r="R557" s="163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160"/>
      <c r="BN557" s="5"/>
    </row>
    <row r="558" spans="1:66" ht="12.75">
      <c r="A558" s="5"/>
      <c r="B558" s="160"/>
      <c r="C558" s="5"/>
      <c r="D558" s="5"/>
      <c r="E558" s="5"/>
      <c r="F558" s="5"/>
      <c r="G558" s="5"/>
      <c r="H558" s="5"/>
      <c r="I558" s="66"/>
      <c r="J558" s="66"/>
      <c r="K558" s="66"/>
      <c r="L558" s="161"/>
      <c r="M558" s="66"/>
      <c r="N558" s="162"/>
      <c r="O558" s="5"/>
      <c r="P558" s="20"/>
      <c r="Q558" s="163"/>
      <c r="R558" s="163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160"/>
      <c r="BN558" s="5"/>
    </row>
    <row r="559" spans="1:66" ht="12.75">
      <c r="A559" s="5"/>
      <c r="B559" s="160"/>
      <c r="C559" s="5"/>
      <c r="D559" s="5"/>
      <c r="E559" s="5"/>
      <c r="F559" s="5"/>
      <c r="G559" s="5"/>
      <c r="H559" s="5"/>
      <c r="I559" s="66"/>
      <c r="J559" s="66"/>
      <c r="K559" s="66"/>
      <c r="L559" s="161"/>
      <c r="M559" s="66"/>
      <c r="N559" s="162"/>
      <c r="O559" s="5"/>
      <c r="P559" s="20"/>
      <c r="Q559" s="163"/>
      <c r="R559" s="163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160"/>
      <c r="BN559" s="5"/>
    </row>
    <row r="560" spans="1:66" ht="12.75">
      <c r="A560" s="5"/>
      <c r="B560" s="160"/>
      <c r="C560" s="5"/>
      <c r="D560" s="5"/>
      <c r="E560" s="5"/>
      <c r="F560" s="5"/>
      <c r="G560" s="5"/>
      <c r="H560" s="5"/>
      <c r="I560" s="66"/>
      <c r="J560" s="66"/>
      <c r="K560" s="66"/>
      <c r="L560" s="161"/>
      <c r="M560" s="66"/>
      <c r="N560" s="162"/>
      <c r="O560" s="5"/>
      <c r="P560" s="20"/>
      <c r="Q560" s="163"/>
      <c r="R560" s="163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160"/>
      <c r="BN560" s="5"/>
    </row>
    <row r="561" spans="1:66" ht="12.75">
      <c r="A561" s="5"/>
      <c r="B561" s="160"/>
      <c r="C561" s="5"/>
      <c r="D561" s="5"/>
      <c r="E561" s="5"/>
      <c r="F561" s="5"/>
      <c r="G561" s="5"/>
      <c r="H561" s="5"/>
      <c r="I561" s="66"/>
      <c r="J561" s="66"/>
      <c r="K561" s="66"/>
      <c r="L561" s="161"/>
      <c r="M561" s="66"/>
      <c r="N561" s="162"/>
      <c r="O561" s="5"/>
      <c r="P561" s="20"/>
      <c r="Q561" s="163"/>
      <c r="R561" s="163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160"/>
      <c r="BN561" s="5"/>
    </row>
    <row r="562" spans="1:66" ht="12.75">
      <c r="A562" s="5"/>
      <c r="B562" s="160"/>
      <c r="C562" s="5"/>
      <c r="D562" s="5"/>
      <c r="E562" s="5"/>
      <c r="F562" s="5"/>
      <c r="G562" s="5"/>
      <c r="H562" s="5"/>
      <c r="I562" s="66"/>
      <c r="J562" s="66"/>
      <c r="K562" s="66"/>
      <c r="L562" s="161"/>
      <c r="M562" s="66"/>
      <c r="N562" s="162"/>
      <c r="O562" s="5"/>
      <c r="P562" s="20"/>
      <c r="Q562" s="163"/>
      <c r="R562" s="163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160"/>
      <c r="BN562" s="5"/>
    </row>
    <row r="563" spans="1:66" ht="12.75">
      <c r="A563" s="5"/>
      <c r="B563" s="160"/>
      <c r="C563" s="5"/>
      <c r="D563" s="5"/>
      <c r="E563" s="5"/>
      <c r="F563" s="5"/>
      <c r="G563" s="5"/>
      <c r="H563" s="5"/>
      <c r="I563" s="66"/>
      <c r="J563" s="66"/>
      <c r="K563" s="66"/>
      <c r="L563" s="161"/>
      <c r="M563" s="66"/>
      <c r="N563" s="162"/>
      <c r="O563" s="5"/>
      <c r="P563" s="20"/>
      <c r="Q563" s="163"/>
      <c r="R563" s="163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160"/>
      <c r="BN563" s="5"/>
    </row>
    <row r="564" spans="1:66" ht="12.75">
      <c r="A564" s="5"/>
      <c r="B564" s="160"/>
      <c r="C564" s="5"/>
      <c r="D564" s="5"/>
      <c r="E564" s="5"/>
      <c r="F564" s="5"/>
      <c r="G564" s="5"/>
      <c r="H564" s="5"/>
      <c r="I564" s="66"/>
      <c r="J564" s="66"/>
      <c r="K564" s="66"/>
      <c r="L564" s="161"/>
      <c r="M564" s="66"/>
      <c r="N564" s="162"/>
      <c r="O564" s="5"/>
      <c r="P564" s="20"/>
      <c r="Q564" s="163"/>
      <c r="R564" s="163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160"/>
      <c r="BN564" s="5"/>
    </row>
    <row r="565" spans="1:66" ht="12.75">
      <c r="A565" s="5"/>
      <c r="B565" s="160"/>
      <c r="C565" s="5"/>
      <c r="D565" s="5"/>
      <c r="E565" s="5"/>
      <c r="F565" s="5"/>
      <c r="G565" s="5"/>
      <c r="H565" s="5"/>
      <c r="I565" s="66"/>
      <c r="J565" s="66"/>
      <c r="K565" s="66"/>
      <c r="L565" s="161"/>
      <c r="M565" s="66"/>
      <c r="N565" s="162"/>
      <c r="O565" s="5"/>
      <c r="P565" s="20"/>
      <c r="Q565" s="163"/>
      <c r="R565" s="163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160"/>
      <c r="BN565" s="5"/>
    </row>
    <row r="566" spans="1:66" ht="12.75">
      <c r="A566" s="5"/>
      <c r="B566" s="160"/>
      <c r="C566" s="5"/>
      <c r="D566" s="5"/>
      <c r="E566" s="5"/>
      <c r="F566" s="5"/>
      <c r="G566" s="5"/>
      <c r="H566" s="5"/>
      <c r="I566" s="66"/>
      <c r="J566" s="66"/>
      <c r="K566" s="66"/>
      <c r="L566" s="161"/>
      <c r="M566" s="66"/>
      <c r="N566" s="162"/>
      <c r="O566" s="5"/>
      <c r="P566" s="20"/>
      <c r="Q566" s="163"/>
      <c r="R566" s="163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160"/>
      <c r="BN566" s="5"/>
    </row>
    <row r="567" spans="1:66" ht="12.75">
      <c r="A567" s="5"/>
      <c r="B567" s="160"/>
      <c r="C567" s="5"/>
      <c r="D567" s="5"/>
      <c r="E567" s="5"/>
      <c r="F567" s="5"/>
      <c r="G567" s="5"/>
      <c r="H567" s="5"/>
      <c r="I567" s="66"/>
      <c r="J567" s="66"/>
      <c r="K567" s="66"/>
      <c r="L567" s="161"/>
      <c r="M567" s="66"/>
      <c r="N567" s="162"/>
      <c r="O567" s="5"/>
      <c r="P567" s="20"/>
      <c r="Q567" s="163"/>
      <c r="R567" s="163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160"/>
      <c r="BN567" s="5"/>
    </row>
    <row r="568" spans="1:66" ht="12.75">
      <c r="A568" s="5"/>
      <c r="B568" s="160"/>
      <c r="C568" s="5"/>
      <c r="D568" s="5"/>
      <c r="E568" s="5"/>
      <c r="F568" s="5"/>
      <c r="G568" s="5"/>
      <c r="H568" s="5"/>
      <c r="I568" s="66"/>
      <c r="J568" s="66"/>
      <c r="K568" s="66"/>
      <c r="L568" s="161"/>
      <c r="M568" s="66"/>
      <c r="N568" s="162"/>
      <c r="O568" s="5"/>
      <c r="P568" s="20"/>
      <c r="Q568" s="163"/>
      <c r="R568" s="163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160"/>
      <c r="BN568" s="5"/>
    </row>
    <row r="569" spans="1:66" ht="12.75">
      <c r="A569" s="5"/>
      <c r="B569" s="160"/>
      <c r="C569" s="5"/>
      <c r="D569" s="5"/>
      <c r="E569" s="5"/>
      <c r="F569" s="5"/>
      <c r="G569" s="5"/>
      <c r="H569" s="5"/>
      <c r="I569" s="66"/>
      <c r="J569" s="66"/>
      <c r="K569" s="66"/>
      <c r="L569" s="161"/>
      <c r="M569" s="66"/>
      <c r="N569" s="162"/>
      <c r="O569" s="5"/>
      <c r="P569" s="20"/>
      <c r="Q569" s="163"/>
      <c r="R569" s="163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160"/>
      <c r="BN569" s="5"/>
    </row>
    <row r="570" spans="1:66" ht="12.75">
      <c r="A570" s="5"/>
      <c r="B570" s="160"/>
      <c r="C570" s="5"/>
      <c r="D570" s="5"/>
      <c r="E570" s="5"/>
      <c r="F570" s="5"/>
      <c r="G570" s="5"/>
      <c r="H570" s="5"/>
      <c r="I570" s="66"/>
      <c r="J570" s="66"/>
      <c r="K570" s="66"/>
      <c r="L570" s="161"/>
      <c r="M570" s="66"/>
      <c r="N570" s="162"/>
      <c r="O570" s="5"/>
      <c r="P570" s="20"/>
      <c r="Q570" s="163"/>
      <c r="R570" s="163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160"/>
      <c r="BN570" s="5"/>
    </row>
    <row r="571" spans="1:66" ht="12.75">
      <c r="A571" s="5"/>
      <c r="B571" s="160"/>
      <c r="C571" s="5"/>
      <c r="D571" s="5"/>
      <c r="E571" s="5"/>
      <c r="F571" s="5"/>
      <c r="G571" s="5"/>
      <c r="H571" s="5"/>
      <c r="I571" s="66"/>
      <c r="J571" s="66"/>
      <c r="K571" s="66"/>
      <c r="L571" s="161"/>
      <c r="M571" s="66"/>
      <c r="N571" s="162"/>
      <c r="O571" s="5"/>
      <c r="P571" s="20"/>
      <c r="Q571" s="163"/>
      <c r="R571" s="163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160"/>
      <c r="BN571" s="5"/>
    </row>
    <row r="572" spans="1:66" ht="12.75">
      <c r="A572" s="5"/>
      <c r="B572" s="160"/>
      <c r="C572" s="5"/>
      <c r="D572" s="5"/>
      <c r="E572" s="5"/>
      <c r="F572" s="5"/>
      <c r="G572" s="5"/>
      <c r="H572" s="5"/>
      <c r="I572" s="66"/>
      <c r="J572" s="66"/>
      <c r="K572" s="66"/>
      <c r="L572" s="161"/>
      <c r="M572" s="66"/>
      <c r="N572" s="162"/>
      <c r="O572" s="5"/>
      <c r="P572" s="20"/>
      <c r="Q572" s="163"/>
      <c r="R572" s="163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160"/>
      <c r="BN572" s="5"/>
    </row>
    <row r="573" spans="1:66" ht="12.75">
      <c r="A573" s="5"/>
      <c r="B573" s="160"/>
      <c r="C573" s="5"/>
      <c r="D573" s="5"/>
      <c r="E573" s="5"/>
      <c r="F573" s="5"/>
      <c r="G573" s="5"/>
      <c r="H573" s="5"/>
      <c r="I573" s="66"/>
      <c r="J573" s="66"/>
      <c r="K573" s="66"/>
      <c r="L573" s="161"/>
      <c r="M573" s="66"/>
      <c r="N573" s="162"/>
      <c r="O573" s="5"/>
      <c r="P573" s="20"/>
      <c r="Q573" s="163"/>
      <c r="R573" s="163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160"/>
      <c r="BN573" s="5"/>
    </row>
    <row r="574" spans="1:66" ht="12.75">
      <c r="A574" s="5"/>
      <c r="B574" s="160"/>
      <c r="C574" s="5"/>
      <c r="D574" s="5"/>
      <c r="E574" s="5"/>
      <c r="F574" s="5"/>
      <c r="G574" s="5"/>
      <c r="H574" s="5"/>
      <c r="I574" s="66"/>
      <c r="J574" s="66"/>
      <c r="K574" s="66"/>
      <c r="L574" s="161"/>
      <c r="M574" s="66"/>
      <c r="N574" s="162"/>
      <c r="O574" s="5"/>
      <c r="P574" s="20"/>
      <c r="Q574" s="163"/>
      <c r="R574" s="163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160"/>
      <c r="BN574" s="5"/>
    </row>
    <row r="575" spans="1:66" ht="12.75">
      <c r="A575" s="5"/>
      <c r="B575" s="160"/>
      <c r="C575" s="5"/>
      <c r="D575" s="5"/>
      <c r="E575" s="5"/>
      <c r="F575" s="5"/>
      <c r="G575" s="5"/>
      <c r="H575" s="5"/>
      <c r="I575" s="66"/>
      <c r="J575" s="66"/>
      <c r="K575" s="66"/>
      <c r="L575" s="161"/>
      <c r="M575" s="66"/>
      <c r="N575" s="162"/>
      <c r="O575" s="5"/>
      <c r="P575" s="20"/>
      <c r="Q575" s="163"/>
      <c r="R575" s="163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160"/>
      <c r="BN575" s="5"/>
    </row>
    <row r="576" spans="1:66" ht="12.75">
      <c r="A576" s="5"/>
      <c r="B576" s="160"/>
      <c r="C576" s="5"/>
      <c r="D576" s="5"/>
      <c r="E576" s="5"/>
      <c r="F576" s="5"/>
      <c r="G576" s="5"/>
      <c r="H576" s="5"/>
      <c r="I576" s="66"/>
      <c r="J576" s="66"/>
      <c r="K576" s="66"/>
      <c r="L576" s="161"/>
      <c r="M576" s="66"/>
      <c r="N576" s="162"/>
      <c r="O576" s="5"/>
      <c r="P576" s="20"/>
      <c r="Q576" s="163"/>
      <c r="R576" s="163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160"/>
      <c r="BN576" s="5"/>
    </row>
    <row r="577" spans="1:66" ht="12.75">
      <c r="A577" s="5"/>
      <c r="B577" s="160"/>
      <c r="C577" s="5"/>
      <c r="D577" s="5"/>
      <c r="E577" s="5"/>
      <c r="F577" s="5"/>
      <c r="G577" s="5"/>
      <c r="H577" s="5"/>
      <c r="I577" s="66"/>
      <c r="J577" s="66"/>
      <c r="K577" s="66"/>
      <c r="L577" s="161"/>
      <c r="M577" s="66"/>
      <c r="N577" s="162"/>
      <c r="O577" s="5"/>
      <c r="P577" s="20"/>
      <c r="Q577" s="163"/>
      <c r="R577" s="163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160"/>
      <c r="BN577" s="5"/>
    </row>
    <row r="578" spans="1:66" ht="12.75">
      <c r="A578" s="5"/>
      <c r="B578" s="160"/>
      <c r="C578" s="5"/>
      <c r="D578" s="5"/>
      <c r="E578" s="5"/>
      <c r="F578" s="5"/>
      <c r="G578" s="5"/>
      <c r="H578" s="5"/>
      <c r="I578" s="66"/>
      <c r="J578" s="66"/>
      <c r="K578" s="66"/>
      <c r="L578" s="161"/>
      <c r="M578" s="66"/>
      <c r="N578" s="162"/>
      <c r="O578" s="5"/>
      <c r="P578" s="20"/>
      <c r="Q578" s="163"/>
      <c r="R578" s="163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160"/>
      <c r="BN578" s="5"/>
    </row>
    <row r="579" spans="1:66" ht="12.75">
      <c r="A579" s="5"/>
      <c r="B579" s="160"/>
      <c r="C579" s="5"/>
      <c r="D579" s="5"/>
      <c r="E579" s="5"/>
      <c r="F579" s="5"/>
      <c r="G579" s="5"/>
      <c r="H579" s="5"/>
      <c r="I579" s="66"/>
      <c r="J579" s="66"/>
      <c r="K579" s="66"/>
      <c r="L579" s="161"/>
      <c r="M579" s="66"/>
      <c r="N579" s="162"/>
      <c r="O579" s="5"/>
      <c r="P579" s="20"/>
      <c r="Q579" s="163"/>
      <c r="R579" s="163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160"/>
      <c r="BN579" s="5"/>
    </row>
    <row r="580" spans="1:66" ht="12.75">
      <c r="A580" s="5"/>
      <c r="B580" s="160"/>
      <c r="C580" s="5"/>
      <c r="D580" s="5"/>
      <c r="E580" s="5"/>
      <c r="F580" s="5"/>
      <c r="G580" s="5"/>
      <c r="H580" s="5"/>
      <c r="I580" s="66"/>
      <c r="J580" s="66"/>
      <c r="K580" s="66"/>
      <c r="L580" s="161"/>
      <c r="M580" s="66"/>
      <c r="N580" s="162"/>
      <c r="O580" s="5"/>
      <c r="P580" s="20"/>
      <c r="Q580" s="163"/>
      <c r="R580" s="163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160"/>
      <c r="BN580" s="5"/>
    </row>
    <row r="581" spans="1:66" ht="12.75">
      <c r="A581" s="5"/>
      <c r="B581" s="160"/>
      <c r="C581" s="5"/>
      <c r="D581" s="5"/>
      <c r="E581" s="5"/>
      <c r="F581" s="5"/>
      <c r="G581" s="5"/>
      <c r="H581" s="5"/>
      <c r="I581" s="66"/>
      <c r="J581" s="66"/>
      <c r="K581" s="66"/>
      <c r="L581" s="161"/>
      <c r="M581" s="66"/>
      <c r="N581" s="162"/>
      <c r="O581" s="5"/>
      <c r="P581" s="20"/>
      <c r="Q581" s="163"/>
      <c r="R581" s="163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160"/>
      <c r="BN581" s="5"/>
    </row>
    <row r="582" spans="1:66" ht="12.75">
      <c r="A582" s="5"/>
      <c r="B582" s="160"/>
      <c r="C582" s="5"/>
      <c r="D582" s="5"/>
      <c r="E582" s="5"/>
      <c r="F582" s="5"/>
      <c r="G582" s="5"/>
      <c r="H582" s="5"/>
      <c r="I582" s="66"/>
      <c r="J582" s="66"/>
      <c r="K582" s="66"/>
      <c r="L582" s="161"/>
      <c r="M582" s="66"/>
      <c r="N582" s="162"/>
      <c r="O582" s="5"/>
      <c r="P582" s="20"/>
      <c r="Q582" s="163"/>
      <c r="R582" s="163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160"/>
      <c r="BN582" s="5"/>
    </row>
    <row r="583" spans="1:66" ht="12.75">
      <c r="A583" s="5"/>
      <c r="B583" s="160"/>
      <c r="C583" s="5"/>
      <c r="D583" s="5"/>
      <c r="E583" s="5"/>
      <c r="F583" s="5"/>
      <c r="G583" s="5"/>
      <c r="H583" s="5"/>
      <c r="I583" s="66"/>
      <c r="J583" s="66"/>
      <c r="K583" s="66"/>
      <c r="L583" s="161"/>
      <c r="M583" s="66"/>
      <c r="N583" s="162"/>
      <c r="O583" s="5"/>
      <c r="P583" s="20"/>
      <c r="Q583" s="163"/>
      <c r="R583" s="163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160"/>
      <c r="BN583" s="5"/>
    </row>
    <row r="584" spans="1:66" ht="12.75">
      <c r="A584" s="5"/>
      <c r="B584" s="160"/>
      <c r="C584" s="5"/>
      <c r="D584" s="5"/>
      <c r="E584" s="5"/>
      <c r="F584" s="5"/>
      <c r="G584" s="5"/>
      <c r="H584" s="5"/>
      <c r="I584" s="66"/>
      <c r="J584" s="66"/>
      <c r="K584" s="66"/>
      <c r="L584" s="161"/>
      <c r="M584" s="66"/>
      <c r="N584" s="162"/>
      <c r="O584" s="5"/>
      <c r="P584" s="20"/>
      <c r="Q584" s="163"/>
      <c r="R584" s="163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160"/>
      <c r="BN584" s="5"/>
    </row>
    <row r="585" spans="1:66" ht="12.75">
      <c r="A585" s="5"/>
      <c r="B585" s="160"/>
      <c r="C585" s="5"/>
      <c r="D585" s="5"/>
      <c r="E585" s="5"/>
      <c r="F585" s="5"/>
      <c r="G585" s="5"/>
      <c r="H585" s="5"/>
      <c r="I585" s="66"/>
      <c r="J585" s="66"/>
      <c r="K585" s="66"/>
      <c r="L585" s="161"/>
      <c r="M585" s="66"/>
      <c r="N585" s="162"/>
      <c r="O585" s="5"/>
      <c r="P585" s="20"/>
      <c r="Q585" s="163"/>
      <c r="R585" s="163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160"/>
      <c r="BN585" s="5"/>
    </row>
    <row r="586" spans="1:66" ht="12.75">
      <c r="A586" s="5"/>
      <c r="B586" s="160"/>
      <c r="C586" s="5"/>
      <c r="D586" s="5"/>
      <c r="E586" s="5"/>
      <c r="F586" s="5"/>
      <c r="G586" s="5"/>
      <c r="H586" s="5"/>
      <c r="I586" s="66"/>
      <c r="J586" s="66"/>
      <c r="K586" s="66"/>
      <c r="L586" s="161"/>
      <c r="M586" s="66"/>
      <c r="N586" s="162"/>
      <c r="O586" s="5"/>
      <c r="P586" s="20"/>
      <c r="Q586" s="163"/>
      <c r="R586" s="163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160"/>
      <c r="BN586" s="5"/>
    </row>
    <row r="587" spans="1:66" ht="12.75">
      <c r="A587" s="5"/>
      <c r="B587" s="160"/>
      <c r="C587" s="5"/>
      <c r="D587" s="5"/>
      <c r="E587" s="5"/>
      <c r="F587" s="5"/>
      <c r="G587" s="5"/>
      <c r="H587" s="5"/>
      <c r="I587" s="66"/>
      <c r="J587" s="66"/>
      <c r="K587" s="66"/>
      <c r="L587" s="161"/>
      <c r="M587" s="66"/>
      <c r="N587" s="162"/>
      <c r="O587" s="5"/>
      <c r="P587" s="20"/>
      <c r="Q587" s="163"/>
      <c r="R587" s="163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160"/>
      <c r="BN587" s="5"/>
    </row>
    <row r="588" spans="1:66" ht="12.75">
      <c r="A588" s="5"/>
      <c r="B588" s="160"/>
      <c r="C588" s="5"/>
      <c r="D588" s="5"/>
      <c r="E588" s="5"/>
      <c r="F588" s="5"/>
      <c r="G588" s="5"/>
      <c r="H588" s="5"/>
      <c r="I588" s="66"/>
      <c r="J588" s="66"/>
      <c r="K588" s="66"/>
      <c r="L588" s="161"/>
      <c r="M588" s="66"/>
      <c r="N588" s="162"/>
      <c r="O588" s="5"/>
      <c r="P588" s="20"/>
      <c r="Q588" s="163"/>
      <c r="R588" s="163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160"/>
      <c r="BN588" s="5"/>
    </row>
    <row r="589" spans="1:66" ht="12.75">
      <c r="A589" s="5"/>
      <c r="B589" s="160"/>
      <c r="C589" s="5"/>
      <c r="D589" s="5"/>
      <c r="E589" s="5"/>
      <c r="F589" s="5"/>
      <c r="G589" s="5"/>
      <c r="H589" s="5"/>
      <c r="I589" s="66"/>
      <c r="J589" s="66"/>
      <c r="K589" s="66"/>
      <c r="L589" s="161"/>
      <c r="M589" s="66"/>
      <c r="N589" s="162"/>
      <c r="O589" s="5"/>
      <c r="P589" s="20"/>
      <c r="Q589" s="163"/>
      <c r="R589" s="163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160"/>
      <c r="BN589" s="5"/>
    </row>
    <row r="590" spans="1:66" ht="12.75">
      <c r="A590" s="5"/>
      <c r="B590" s="160"/>
      <c r="C590" s="5"/>
      <c r="D590" s="5"/>
      <c r="E590" s="5"/>
      <c r="F590" s="5"/>
      <c r="G590" s="5"/>
      <c r="H590" s="5"/>
      <c r="I590" s="66"/>
      <c r="J590" s="66"/>
      <c r="K590" s="66"/>
      <c r="L590" s="161"/>
      <c r="M590" s="66"/>
      <c r="N590" s="162"/>
      <c r="O590" s="5"/>
      <c r="P590" s="20"/>
      <c r="Q590" s="163"/>
      <c r="R590" s="163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160"/>
      <c r="BN590" s="5"/>
    </row>
    <row r="591" spans="1:66" ht="12.75">
      <c r="A591" s="5"/>
      <c r="B591" s="160"/>
      <c r="C591" s="5"/>
      <c r="D591" s="5"/>
      <c r="E591" s="5"/>
      <c r="F591" s="5"/>
      <c r="G591" s="5"/>
      <c r="H591" s="5"/>
      <c r="I591" s="66"/>
      <c r="J591" s="66"/>
      <c r="K591" s="66"/>
      <c r="L591" s="161"/>
      <c r="M591" s="66"/>
      <c r="N591" s="162"/>
      <c r="O591" s="5"/>
      <c r="P591" s="20"/>
      <c r="Q591" s="163"/>
      <c r="R591" s="163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160"/>
      <c r="BN591" s="5"/>
    </row>
    <row r="592" spans="1:66" ht="12.75">
      <c r="A592" s="5"/>
      <c r="B592" s="160"/>
      <c r="C592" s="5"/>
      <c r="D592" s="5"/>
      <c r="E592" s="5"/>
      <c r="F592" s="5"/>
      <c r="G592" s="5"/>
      <c r="H592" s="5"/>
      <c r="I592" s="66"/>
      <c r="J592" s="66"/>
      <c r="K592" s="66"/>
      <c r="L592" s="161"/>
      <c r="M592" s="66"/>
      <c r="N592" s="162"/>
      <c r="O592" s="5"/>
      <c r="P592" s="20"/>
      <c r="Q592" s="163"/>
      <c r="R592" s="163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160"/>
      <c r="BN592" s="5"/>
    </row>
    <row r="593" spans="1:66" ht="12.75">
      <c r="A593" s="5"/>
      <c r="B593" s="160"/>
      <c r="C593" s="5"/>
      <c r="D593" s="5"/>
      <c r="E593" s="5"/>
      <c r="F593" s="5"/>
      <c r="G593" s="5"/>
      <c r="H593" s="5"/>
      <c r="I593" s="66"/>
      <c r="J593" s="66"/>
      <c r="K593" s="66"/>
      <c r="L593" s="161"/>
      <c r="M593" s="66"/>
      <c r="N593" s="162"/>
      <c r="O593" s="5"/>
      <c r="P593" s="20"/>
      <c r="Q593" s="163"/>
      <c r="R593" s="163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160"/>
      <c r="BN593" s="5"/>
    </row>
    <row r="594" spans="1:66" ht="12.75">
      <c r="A594" s="5"/>
      <c r="B594" s="160"/>
      <c r="C594" s="5"/>
      <c r="D594" s="5"/>
      <c r="E594" s="5"/>
      <c r="F594" s="5"/>
      <c r="G594" s="5"/>
      <c r="H594" s="5"/>
      <c r="I594" s="66"/>
      <c r="J594" s="66"/>
      <c r="K594" s="66"/>
      <c r="L594" s="161"/>
      <c r="M594" s="66"/>
      <c r="N594" s="162"/>
      <c r="O594" s="5"/>
      <c r="P594" s="20"/>
      <c r="Q594" s="163"/>
      <c r="R594" s="163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160"/>
      <c r="BN594" s="5"/>
    </row>
    <row r="595" spans="1:66" ht="12.75">
      <c r="A595" s="5"/>
      <c r="B595" s="160"/>
      <c r="C595" s="5"/>
      <c r="D595" s="5"/>
      <c r="E595" s="5"/>
      <c r="F595" s="5"/>
      <c r="G595" s="5"/>
      <c r="H595" s="5"/>
      <c r="I595" s="66"/>
      <c r="J595" s="66"/>
      <c r="K595" s="66"/>
      <c r="L595" s="161"/>
      <c r="M595" s="66"/>
      <c r="N595" s="162"/>
      <c r="O595" s="5"/>
      <c r="P595" s="20"/>
      <c r="Q595" s="163"/>
      <c r="R595" s="163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160"/>
      <c r="BN595" s="5"/>
    </row>
    <row r="596" spans="1:66" ht="12.75">
      <c r="A596" s="5"/>
      <c r="B596" s="160"/>
      <c r="C596" s="5"/>
      <c r="D596" s="5"/>
      <c r="E596" s="5"/>
      <c r="F596" s="5"/>
      <c r="G596" s="5"/>
      <c r="H596" s="5"/>
      <c r="I596" s="66"/>
      <c r="J596" s="66"/>
      <c r="K596" s="66"/>
      <c r="L596" s="161"/>
      <c r="M596" s="66"/>
      <c r="N596" s="162"/>
      <c r="O596" s="5"/>
      <c r="P596" s="20"/>
      <c r="Q596" s="163"/>
      <c r="R596" s="163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160"/>
      <c r="BN596" s="5"/>
    </row>
    <row r="597" spans="1:66" ht="12.75">
      <c r="A597" s="5"/>
      <c r="B597" s="160"/>
      <c r="C597" s="5"/>
      <c r="D597" s="5"/>
      <c r="E597" s="5"/>
      <c r="F597" s="5"/>
      <c r="G597" s="5"/>
      <c r="H597" s="5"/>
      <c r="I597" s="66"/>
      <c r="J597" s="66"/>
      <c r="K597" s="66"/>
      <c r="L597" s="161"/>
      <c r="M597" s="66"/>
      <c r="N597" s="162"/>
      <c r="O597" s="5"/>
      <c r="P597" s="20"/>
      <c r="Q597" s="163"/>
      <c r="R597" s="163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160"/>
      <c r="BN597" s="5"/>
    </row>
    <row r="598" spans="1:66" ht="12.75">
      <c r="A598" s="5"/>
      <c r="B598" s="160"/>
      <c r="C598" s="5"/>
      <c r="D598" s="5"/>
      <c r="E598" s="5"/>
      <c r="F598" s="5"/>
      <c r="G598" s="5"/>
      <c r="H598" s="5"/>
      <c r="I598" s="66"/>
      <c r="J598" s="66"/>
      <c r="K598" s="66"/>
      <c r="L598" s="161"/>
      <c r="M598" s="66"/>
      <c r="N598" s="162"/>
      <c r="O598" s="5"/>
      <c r="P598" s="20"/>
      <c r="Q598" s="163"/>
      <c r="R598" s="163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160"/>
      <c r="BN598" s="5"/>
    </row>
    <row r="599" spans="1:66" ht="12.75">
      <c r="A599" s="5"/>
      <c r="B599" s="160"/>
      <c r="C599" s="5"/>
      <c r="D599" s="5"/>
      <c r="E599" s="5"/>
      <c r="F599" s="5"/>
      <c r="G599" s="5"/>
      <c r="H599" s="5"/>
      <c r="I599" s="66"/>
      <c r="J599" s="66"/>
      <c r="K599" s="66"/>
      <c r="L599" s="161"/>
      <c r="M599" s="66"/>
      <c r="N599" s="162"/>
      <c r="O599" s="5"/>
      <c r="P599" s="20"/>
      <c r="Q599" s="163"/>
      <c r="R599" s="163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160"/>
      <c r="BN599" s="5"/>
    </row>
    <row r="600" spans="1:66" ht="12.75">
      <c r="A600" s="5"/>
      <c r="B600" s="160"/>
      <c r="C600" s="5"/>
      <c r="D600" s="5"/>
      <c r="E600" s="5"/>
      <c r="F600" s="5"/>
      <c r="G600" s="5"/>
      <c r="H600" s="5"/>
      <c r="I600" s="66"/>
      <c r="J600" s="66"/>
      <c r="K600" s="66"/>
      <c r="L600" s="161"/>
      <c r="M600" s="66"/>
      <c r="N600" s="162"/>
      <c r="O600" s="5"/>
      <c r="P600" s="20"/>
      <c r="Q600" s="163"/>
      <c r="R600" s="163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160"/>
      <c r="BN600" s="5"/>
    </row>
    <row r="601" spans="1:66" ht="12.75">
      <c r="A601" s="5"/>
      <c r="B601" s="160"/>
      <c r="C601" s="5"/>
      <c r="D601" s="5"/>
      <c r="E601" s="5"/>
      <c r="F601" s="5"/>
      <c r="G601" s="5"/>
      <c r="H601" s="5"/>
      <c r="I601" s="66"/>
      <c r="J601" s="66"/>
      <c r="K601" s="66"/>
      <c r="L601" s="161"/>
      <c r="M601" s="66"/>
      <c r="N601" s="162"/>
      <c r="O601" s="5"/>
      <c r="P601" s="20"/>
      <c r="Q601" s="163"/>
      <c r="R601" s="163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60"/>
      <c r="BN601" s="5"/>
    </row>
    <row r="602" spans="1:66" ht="12.75">
      <c r="A602" s="5"/>
      <c r="B602" s="160"/>
      <c r="C602" s="5"/>
      <c r="D602" s="5"/>
      <c r="E602" s="5"/>
      <c r="F602" s="5"/>
      <c r="G602" s="5"/>
      <c r="H602" s="5"/>
      <c r="I602" s="66"/>
      <c r="J602" s="66"/>
      <c r="K602" s="66"/>
      <c r="L602" s="161"/>
      <c r="M602" s="66"/>
      <c r="N602" s="162"/>
      <c r="O602" s="5"/>
      <c r="P602" s="20"/>
      <c r="Q602" s="163"/>
      <c r="R602" s="163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60"/>
      <c r="BN602" s="5"/>
    </row>
    <row r="603" spans="1:66" ht="12.75">
      <c r="A603" s="5"/>
      <c r="B603" s="160"/>
      <c r="C603" s="5"/>
      <c r="D603" s="5"/>
      <c r="E603" s="5"/>
      <c r="F603" s="5"/>
      <c r="G603" s="5"/>
      <c r="H603" s="5"/>
      <c r="I603" s="66"/>
      <c r="J603" s="66"/>
      <c r="K603" s="66"/>
      <c r="L603" s="161"/>
      <c r="M603" s="66"/>
      <c r="N603" s="162"/>
      <c r="O603" s="5"/>
      <c r="P603" s="20"/>
      <c r="Q603" s="163"/>
      <c r="R603" s="163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60"/>
      <c r="BN603" s="5"/>
    </row>
    <row r="604" spans="1:66" ht="12.75">
      <c r="A604" s="5"/>
      <c r="B604" s="160"/>
      <c r="C604" s="5"/>
      <c r="D604" s="5"/>
      <c r="E604" s="5"/>
      <c r="F604" s="5"/>
      <c r="G604" s="5"/>
      <c r="H604" s="5"/>
      <c r="I604" s="66"/>
      <c r="J604" s="66"/>
      <c r="K604" s="66"/>
      <c r="L604" s="161"/>
      <c r="M604" s="66"/>
      <c r="N604" s="162"/>
      <c r="O604" s="5"/>
      <c r="P604" s="20"/>
      <c r="Q604" s="163"/>
      <c r="R604" s="163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60"/>
      <c r="BN604" s="5"/>
    </row>
    <row r="605" spans="1:66" ht="12.75">
      <c r="A605" s="5"/>
      <c r="B605" s="160"/>
      <c r="C605" s="5"/>
      <c r="D605" s="5"/>
      <c r="E605" s="5"/>
      <c r="F605" s="5"/>
      <c r="G605" s="5"/>
      <c r="H605" s="5"/>
      <c r="I605" s="66"/>
      <c r="J605" s="66"/>
      <c r="K605" s="66"/>
      <c r="L605" s="161"/>
      <c r="M605" s="66"/>
      <c r="N605" s="162"/>
      <c r="O605" s="5"/>
      <c r="P605" s="20"/>
      <c r="Q605" s="163"/>
      <c r="R605" s="163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160"/>
      <c r="BN605" s="5"/>
    </row>
    <row r="606" spans="1:66" ht="12.75">
      <c r="A606" s="5"/>
      <c r="B606" s="160"/>
      <c r="C606" s="5"/>
      <c r="D606" s="5"/>
      <c r="E606" s="5"/>
      <c r="F606" s="5"/>
      <c r="G606" s="5"/>
      <c r="H606" s="5"/>
      <c r="I606" s="66"/>
      <c r="J606" s="66"/>
      <c r="K606" s="66"/>
      <c r="L606" s="161"/>
      <c r="M606" s="66"/>
      <c r="N606" s="162"/>
      <c r="O606" s="5"/>
      <c r="P606" s="20"/>
      <c r="Q606" s="163"/>
      <c r="R606" s="163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60"/>
      <c r="BN606" s="5"/>
    </row>
    <row r="607" spans="1:66" ht="12.75">
      <c r="A607" s="5"/>
      <c r="B607" s="160"/>
      <c r="C607" s="5"/>
      <c r="D607" s="5"/>
      <c r="E607" s="5"/>
      <c r="F607" s="5"/>
      <c r="G607" s="5"/>
      <c r="H607" s="5"/>
      <c r="I607" s="66"/>
      <c r="J607" s="66"/>
      <c r="K607" s="66"/>
      <c r="L607" s="161"/>
      <c r="M607" s="66"/>
      <c r="N607" s="162"/>
      <c r="O607" s="5"/>
      <c r="P607" s="20"/>
      <c r="Q607" s="163"/>
      <c r="R607" s="163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160"/>
      <c r="BN607" s="5"/>
    </row>
    <row r="608" spans="1:66" ht="12.75">
      <c r="A608" s="5"/>
      <c r="B608" s="160"/>
      <c r="C608" s="5"/>
      <c r="D608" s="5"/>
      <c r="E608" s="5"/>
      <c r="F608" s="5"/>
      <c r="G608" s="5"/>
      <c r="H608" s="5"/>
      <c r="I608" s="66"/>
      <c r="J608" s="66"/>
      <c r="K608" s="66"/>
      <c r="L608" s="161"/>
      <c r="M608" s="66"/>
      <c r="N608" s="162"/>
      <c r="O608" s="5"/>
      <c r="P608" s="20"/>
      <c r="Q608" s="163"/>
      <c r="R608" s="163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160"/>
      <c r="BN608" s="5"/>
    </row>
    <row r="609" spans="1:66" ht="12.75">
      <c r="A609" s="5"/>
      <c r="B609" s="160"/>
      <c r="C609" s="5"/>
      <c r="D609" s="5"/>
      <c r="E609" s="5"/>
      <c r="F609" s="5"/>
      <c r="G609" s="5"/>
      <c r="H609" s="5"/>
      <c r="I609" s="66"/>
      <c r="J609" s="66"/>
      <c r="K609" s="66"/>
      <c r="L609" s="161"/>
      <c r="M609" s="66"/>
      <c r="N609" s="162"/>
      <c r="O609" s="5"/>
      <c r="P609" s="20"/>
      <c r="Q609" s="163"/>
      <c r="R609" s="163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160"/>
      <c r="BN609" s="5"/>
    </row>
    <row r="610" spans="1:66" ht="12.75">
      <c r="A610" s="5"/>
      <c r="B610" s="160"/>
      <c r="C610" s="5"/>
      <c r="D610" s="5"/>
      <c r="E610" s="5"/>
      <c r="F610" s="5"/>
      <c r="G610" s="5"/>
      <c r="H610" s="5"/>
      <c r="I610" s="66"/>
      <c r="J610" s="66"/>
      <c r="K610" s="66"/>
      <c r="L610" s="161"/>
      <c r="M610" s="66"/>
      <c r="N610" s="162"/>
      <c r="O610" s="5"/>
      <c r="P610" s="20"/>
      <c r="Q610" s="163"/>
      <c r="R610" s="163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160"/>
      <c r="BN610" s="5"/>
    </row>
    <row r="611" spans="1:66" ht="12.75">
      <c r="A611" s="5"/>
      <c r="B611" s="160"/>
      <c r="C611" s="5"/>
      <c r="D611" s="5"/>
      <c r="E611" s="5"/>
      <c r="F611" s="5"/>
      <c r="G611" s="5"/>
      <c r="H611" s="5"/>
      <c r="I611" s="66"/>
      <c r="J611" s="66"/>
      <c r="K611" s="66"/>
      <c r="L611" s="161"/>
      <c r="M611" s="66"/>
      <c r="N611" s="162"/>
      <c r="O611" s="5"/>
      <c r="P611" s="20"/>
      <c r="Q611" s="163"/>
      <c r="R611" s="163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160"/>
      <c r="BN611" s="5"/>
    </row>
    <row r="612" spans="1:66" ht="12.75">
      <c r="A612" s="5"/>
      <c r="B612" s="160"/>
      <c r="C612" s="5"/>
      <c r="D612" s="5"/>
      <c r="E612" s="5"/>
      <c r="F612" s="5"/>
      <c r="G612" s="5"/>
      <c r="H612" s="5"/>
      <c r="I612" s="66"/>
      <c r="J612" s="66"/>
      <c r="K612" s="66"/>
      <c r="L612" s="161"/>
      <c r="M612" s="66"/>
      <c r="N612" s="162"/>
      <c r="O612" s="5"/>
      <c r="P612" s="20"/>
      <c r="Q612" s="163"/>
      <c r="R612" s="163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160"/>
      <c r="BN612" s="5"/>
    </row>
    <row r="613" spans="1:66" ht="12.75">
      <c r="A613" s="5"/>
      <c r="B613" s="160"/>
      <c r="C613" s="5"/>
      <c r="D613" s="5"/>
      <c r="E613" s="5"/>
      <c r="F613" s="5"/>
      <c r="G613" s="5"/>
      <c r="H613" s="5"/>
      <c r="I613" s="66"/>
      <c r="J613" s="66"/>
      <c r="K613" s="66"/>
      <c r="L613" s="161"/>
      <c r="M613" s="66"/>
      <c r="N613" s="162"/>
      <c r="O613" s="5"/>
      <c r="P613" s="20"/>
      <c r="Q613" s="163"/>
      <c r="R613" s="163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160"/>
      <c r="BN613" s="5"/>
    </row>
    <row r="614" spans="1:66" ht="12.75">
      <c r="A614" s="5"/>
      <c r="B614" s="160"/>
      <c r="C614" s="5"/>
      <c r="D614" s="5"/>
      <c r="E614" s="5"/>
      <c r="F614" s="5"/>
      <c r="G614" s="5"/>
      <c r="H614" s="5"/>
      <c r="I614" s="66"/>
      <c r="J614" s="66"/>
      <c r="K614" s="66"/>
      <c r="L614" s="161"/>
      <c r="M614" s="66"/>
      <c r="N614" s="162"/>
      <c r="O614" s="5"/>
      <c r="P614" s="20"/>
      <c r="Q614" s="163"/>
      <c r="R614" s="163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60"/>
      <c r="BN614" s="5"/>
    </row>
    <row r="615" spans="1:66" ht="12.75">
      <c r="A615" s="5"/>
      <c r="B615" s="160"/>
      <c r="C615" s="5"/>
      <c r="D615" s="5"/>
      <c r="E615" s="5"/>
      <c r="F615" s="5"/>
      <c r="G615" s="5"/>
      <c r="H615" s="5"/>
      <c r="I615" s="66"/>
      <c r="J615" s="66"/>
      <c r="K615" s="66"/>
      <c r="L615" s="161"/>
      <c r="M615" s="66"/>
      <c r="N615" s="162"/>
      <c r="O615" s="5"/>
      <c r="P615" s="20"/>
      <c r="Q615" s="163"/>
      <c r="R615" s="163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160"/>
      <c r="BN615" s="5"/>
    </row>
    <row r="616" spans="1:66" ht="12.75">
      <c r="A616" s="5"/>
      <c r="B616" s="160"/>
      <c r="C616" s="5"/>
      <c r="D616" s="5"/>
      <c r="E616" s="5"/>
      <c r="F616" s="5"/>
      <c r="G616" s="5"/>
      <c r="H616" s="5"/>
      <c r="I616" s="66"/>
      <c r="J616" s="66"/>
      <c r="K616" s="66"/>
      <c r="L616" s="161"/>
      <c r="M616" s="66"/>
      <c r="N616" s="162"/>
      <c r="O616" s="5"/>
      <c r="P616" s="20"/>
      <c r="Q616" s="163"/>
      <c r="R616" s="163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60"/>
      <c r="BN616" s="5"/>
    </row>
    <row r="617" spans="1:66" ht="12.75">
      <c r="A617" s="5"/>
      <c r="B617" s="160"/>
      <c r="C617" s="5"/>
      <c r="D617" s="5"/>
      <c r="E617" s="5"/>
      <c r="F617" s="5"/>
      <c r="G617" s="5"/>
      <c r="H617" s="5"/>
      <c r="I617" s="66"/>
      <c r="J617" s="66"/>
      <c r="K617" s="66"/>
      <c r="L617" s="161"/>
      <c r="M617" s="66"/>
      <c r="N617" s="162"/>
      <c r="O617" s="5"/>
      <c r="P617" s="20"/>
      <c r="Q617" s="163"/>
      <c r="R617" s="163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60"/>
      <c r="BN617" s="5"/>
    </row>
    <row r="618" spans="1:66" ht="12.75">
      <c r="A618" s="5"/>
      <c r="B618" s="160"/>
      <c r="C618" s="5"/>
      <c r="D618" s="5"/>
      <c r="E618" s="5"/>
      <c r="F618" s="5"/>
      <c r="G618" s="5"/>
      <c r="H618" s="5"/>
      <c r="I618" s="66"/>
      <c r="J618" s="66"/>
      <c r="K618" s="66"/>
      <c r="L618" s="161"/>
      <c r="M618" s="66"/>
      <c r="N618" s="162"/>
      <c r="O618" s="5"/>
      <c r="P618" s="20"/>
      <c r="Q618" s="163"/>
      <c r="R618" s="163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60"/>
      <c r="BN618" s="5"/>
    </row>
    <row r="619" spans="1:66" ht="12.75">
      <c r="A619" s="5"/>
      <c r="B619" s="160"/>
      <c r="C619" s="5"/>
      <c r="D619" s="5"/>
      <c r="E619" s="5"/>
      <c r="F619" s="5"/>
      <c r="G619" s="5"/>
      <c r="H619" s="5"/>
      <c r="I619" s="66"/>
      <c r="J619" s="66"/>
      <c r="K619" s="66"/>
      <c r="L619" s="161"/>
      <c r="M619" s="66"/>
      <c r="N619" s="162"/>
      <c r="O619" s="5"/>
      <c r="P619" s="20"/>
      <c r="Q619" s="163"/>
      <c r="R619" s="163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60"/>
      <c r="BN619" s="5"/>
    </row>
    <row r="620" spans="1:66" ht="12.75">
      <c r="A620" s="5"/>
      <c r="B620" s="160"/>
      <c r="C620" s="5"/>
      <c r="D620" s="5"/>
      <c r="E620" s="5"/>
      <c r="F620" s="5"/>
      <c r="G620" s="5"/>
      <c r="H620" s="5"/>
      <c r="I620" s="66"/>
      <c r="J620" s="66"/>
      <c r="K620" s="66"/>
      <c r="L620" s="161"/>
      <c r="M620" s="66"/>
      <c r="N620" s="162"/>
      <c r="O620" s="5"/>
      <c r="P620" s="20"/>
      <c r="Q620" s="163"/>
      <c r="R620" s="163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160"/>
      <c r="BN620" s="5"/>
    </row>
    <row r="621" spans="1:66" ht="12.75">
      <c r="A621" s="5"/>
      <c r="B621" s="160"/>
      <c r="C621" s="5"/>
      <c r="D621" s="5"/>
      <c r="E621" s="5"/>
      <c r="F621" s="5"/>
      <c r="G621" s="5"/>
      <c r="H621" s="5"/>
      <c r="I621" s="66"/>
      <c r="J621" s="66"/>
      <c r="K621" s="66"/>
      <c r="L621" s="161"/>
      <c r="M621" s="66"/>
      <c r="N621" s="162"/>
      <c r="O621" s="5"/>
      <c r="P621" s="20"/>
      <c r="Q621" s="163"/>
      <c r="R621" s="163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60"/>
      <c r="BN621" s="5"/>
    </row>
    <row r="622" spans="1:66" ht="12.75">
      <c r="A622" s="5"/>
      <c r="B622" s="160"/>
      <c r="C622" s="5"/>
      <c r="D622" s="5"/>
      <c r="E622" s="5"/>
      <c r="F622" s="5"/>
      <c r="G622" s="5"/>
      <c r="H622" s="5"/>
      <c r="I622" s="66"/>
      <c r="J622" s="66"/>
      <c r="K622" s="66"/>
      <c r="L622" s="161"/>
      <c r="M622" s="66"/>
      <c r="N622" s="162"/>
      <c r="O622" s="5"/>
      <c r="P622" s="20"/>
      <c r="Q622" s="163"/>
      <c r="R622" s="163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60"/>
      <c r="BN622" s="5"/>
    </row>
    <row r="623" spans="1:66" ht="12.75">
      <c r="A623" s="5"/>
      <c r="B623" s="160"/>
      <c r="C623" s="5"/>
      <c r="D623" s="5"/>
      <c r="E623" s="5"/>
      <c r="F623" s="5"/>
      <c r="G623" s="5"/>
      <c r="H623" s="5"/>
      <c r="I623" s="66"/>
      <c r="J623" s="66"/>
      <c r="K623" s="66"/>
      <c r="L623" s="161"/>
      <c r="M623" s="66"/>
      <c r="N623" s="162"/>
      <c r="O623" s="5"/>
      <c r="P623" s="20"/>
      <c r="Q623" s="163"/>
      <c r="R623" s="163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60"/>
      <c r="BN623" s="5"/>
    </row>
    <row r="624" spans="1:66" ht="12.75">
      <c r="A624" s="5"/>
      <c r="B624" s="160"/>
      <c r="C624" s="5"/>
      <c r="D624" s="5"/>
      <c r="E624" s="5"/>
      <c r="F624" s="5"/>
      <c r="G624" s="5"/>
      <c r="H624" s="5"/>
      <c r="I624" s="66"/>
      <c r="J624" s="66"/>
      <c r="K624" s="66"/>
      <c r="L624" s="161"/>
      <c r="M624" s="66"/>
      <c r="N624" s="162"/>
      <c r="O624" s="5"/>
      <c r="P624" s="20"/>
      <c r="Q624" s="163"/>
      <c r="R624" s="163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60"/>
      <c r="BN624" s="5"/>
    </row>
    <row r="625" spans="1:66" ht="12.75">
      <c r="A625" s="5"/>
      <c r="B625" s="160"/>
      <c r="C625" s="5"/>
      <c r="D625" s="5"/>
      <c r="E625" s="5"/>
      <c r="F625" s="5"/>
      <c r="G625" s="5"/>
      <c r="H625" s="5"/>
      <c r="I625" s="66"/>
      <c r="J625" s="66"/>
      <c r="K625" s="66"/>
      <c r="L625" s="161"/>
      <c r="M625" s="66"/>
      <c r="N625" s="162"/>
      <c r="O625" s="5"/>
      <c r="P625" s="20"/>
      <c r="Q625" s="163"/>
      <c r="R625" s="163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160"/>
      <c r="BN625" s="5"/>
    </row>
    <row r="626" spans="1:66" ht="12.75">
      <c r="A626" s="5"/>
      <c r="B626" s="160"/>
      <c r="C626" s="5"/>
      <c r="D626" s="5"/>
      <c r="E626" s="5"/>
      <c r="F626" s="5"/>
      <c r="G626" s="5"/>
      <c r="H626" s="5"/>
      <c r="I626" s="66"/>
      <c r="J626" s="66"/>
      <c r="K626" s="66"/>
      <c r="L626" s="161"/>
      <c r="M626" s="66"/>
      <c r="N626" s="162"/>
      <c r="O626" s="5"/>
      <c r="P626" s="20"/>
      <c r="Q626" s="163"/>
      <c r="R626" s="163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60"/>
      <c r="BN626" s="5"/>
    </row>
    <row r="627" spans="1:66" ht="12.75">
      <c r="A627" s="5"/>
      <c r="B627" s="160"/>
      <c r="C627" s="5"/>
      <c r="D627" s="5"/>
      <c r="E627" s="5"/>
      <c r="F627" s="5"/>
      <c r="G627" s="5"/>
      <c r="H627" s="5"/>
      <c r="I627" s="66"/>
      <c r="J627" s="66"/>
      <c r="K627" s="66"/>
      <c r="L627" s="161"/>
      <c r="M627" s="66"/>
      <c r="N627" s="162"/>
      <c r="O627" s="5"/>
      <c r="P627" s="20"/>
      <c r="Q627" s="163"/>
      <c r="R627" s="163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160"/>
      <c r="BN627" s="5"/>
    </row>
    <row r="628" spans="1:66" ht="12.75">
      <c r="A628" s="5"/>
      <c r="B628" s="160"/>
      <c r="C628" s="5"/>
      <c r="D628" s="5"/>
      <c r="E628" s="5"/>
      <c r="F628" s="5"/>
      <c r="G628" s="5"/>
      <c r="H628" s="5"/>
      <c r="I628" s="66"/>
      <c r="J628" s="66"/>
      <c r="K628" s="66"/>
      <c r="L628" s="161"/>
      <c r="M628" s="66"/>
      <c r="N628" s="162"/>
      <c r="O628" s="5"/>
      <c r="P628" s="20"/>
      <c r="Q628" s="163"/>
      <c r="R628" s="163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160"/>
      <c r="BN628" s="5"/>
    </row>
    <row r="629" spans="1:66" ht="12.75">
      <c r="A629" s="5"/>
      <c r="B629" s="160"/>
      <c r="C629" s="5"/>
      <c r="D629" s="5"/>
      <c r="E629" s="5"/>
      <c r="F629" s="5"/>
      <c r="G629" s="5"/>
      <c r="H629" s="5"/>
      <c r="I629" s="66"/>
      <c r="J629" s="66"/>
      <c r="K629" s="66"/>
      <c r="L629" s="161"/>
      <c r="M629" s="66"/>
      <c r="N629" s="162"/>
      <c r="O629" s="5"/>
      <c r="P629" s="20"/>
      <c r="Q629" s="163"/>
      <c r="R629" s="163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160"/>
      <c r="BN629" s="5"/>
    </row>
    <row r="630" spans="1:66" ht="12.75">
      <c r="A630" s="5"/>
      <c r="B630" s="160"/>
      <c r="C630" s="5"/>
      <c r="D630" s="5"/>
      <c r="E630" s="5"/>
      <c r="F630" s="5"/>
      <c r="G630" s="5"/>
      <c r="H630" s="5"/>
      <c r="I630" s="66"/>
      <c r="J630" s="66"/>
      <c r="K630" s="66"/>
      <c r="L630" s="161"/>
      <c r="M630" s="66"/>
      <c r="N630" s="162"/>
      <c r="O630" s="5"/>
      <c r="P630" s="20"/>
      <c r="Q630" s="163"/>
      <c r="R630" s="163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160"/>
      <c r="BN630" s="5"/>
    </row>
    <row r="631" spans="1:66" ht="12.75">
      <c r="A631" s="5"/>
      <c r="B631" s="160"/>
      <c r="C631" s="5"/>
      <c r="D631" s="5"/>
      <c r="E631" s="5"/>
      <c r="F631" s="5"/>
      <c r="G631" s="5"/>
      <c r="H631" s="5"/>
      <c r="I631" s="66"/>
      <c r="J631" s="66"/>
      <c r="K631" s="66"/>
      <c r="L631" s="161"/>
      <c r="M631" s="66"/>
      <c r="N631" s="162"/>
      <c r="O631" s="5"/>
      <c r="P631" s="20"/>
      <c r="Q631" s="163"/>
      <c r="R631" s="163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160"/>
      <c r="BN631" s="5"/>
    </row>
    <row r="632" spans="1:66" ht="12.75">
      <c r="A632" s="5"/>
      <c r="B632" s="160"/>
      <c r="C632" s="5"/>
      <c r="D632" s="5"/>
      <c r="E632" s="5"/>
      <c r="F632" s="5"/>
      <c r="G632" s="5"/>
      <c r="H632" s="5"/>
      <c r="I632" s="66"/>
      <c r="J632" s="66"/>
      <c r="K632" s="66"/>
      <c r="L632" s="161"/>
      <c r="M632" s="66"/>
      <c r="N632" s="162"/>
      <c r="O632" s="5"/>
      <c r="P632" s="20"/>
      <c r="Q632" s="163"/>
      <c r="R632" s="163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160"/>
      <c r="BN632" s="5"/>
    </row>
    <row r="633" spans="1:66" ht="12.75">
      <c r="A633" s="5"/>
      <c r="B633" s="160"/>
      <c r="C633" s="5"/>
      <c r="D633" s="5"/>
      <c r="E633" s="5"/>
      <c r="F633" s="5"/>
      <c r="G633" s="5"/>
      <c r="H633" s="5"/>
      <c r="I633" s="66"/>
      <c r="J633" s="66"/>
      <c r="K633" s="66"/>
      <c r="L633" s="161"/>
      <c r="M633" s="66"/>
      <c r="N633" s="162"/>
      <c r="O633" s="5"/>
      <c r="P633" s="20"/>
      <c r="Q633" s="163"/>
      <c r="R633" s="163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160"/>
      <c r="BN633" s="5"/>
    </row>
    <row r="634" spans="1:66" ht="12.75">
      <c r="A634" s="5"/>
      <c r="B634" s="160"/>
      <c r="C634" s="5"/>
      <c r="D634" s="5"/>
      <c r="E634" s="5"/>
      <c r="F634" s="5"/>
      <c r="G634" s="5"/>
      <c r="H634" s="5"/>
      <c r="I634" s="66"/>
      <c r="J634" s="66"/>
      <c r="K634" s="66"/>
      <c r="L634" s="161"/>
      <c r="M634" s="66"/>
      <c r="N634" s="162"/>
      <c r="O634" s="5"/>
      <c r="P634" s="20"/>
      <c r="Q634" s="163"/>
      <c r="R634" s="163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160"/>
      <c r="BN634" s="5"/>
    </row>
    <row r="635" spans="1:66" ht="12.75">
      <c r="A635" s="5"/>
      <c r="B635" s="160"/>
      <c r="C635" s="5"/>
      <c r="D635" s="5"/>
      <c r="E635" s="5"/>
      <c r="F635" s="5"/>
      <c r="G635" s="5"/>
      <c r="H635" s="5"/>
      <c r="I635" s="66"/>
      <c r="J635" s="66"/>
      <c r="K635" s="66"/>
      <c r="L635" s="161"/>
      <c r="M635" s="66"/>
      <c r="N635" s="162"/>
      <c r="O635" s="5"/>
      <c r="P635" s="20"/>
      <c r="Q635" s="163"/>
      <c r="R635" s="163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160"/>
      <c r="BN635" s="5"/>
    </row>
    <row r="636" spans="1:66" ht="12.75">
      <c r="A636" s="5"/>
      <c r="B636" s="160"/>
      <c r="C636" s="5"/>
      <c r="D636" s="5"/>
      <c r="E636" s="5"/>
      <c r="F636" s="5"/>
      <c r="G636" s="5"/>
      <c r="H636" s="5"/>
      <c r="I636" s="66"/>
      <c r="J636" s="66"/>
      <c r="K636" s="66"/>
      <c r="L636" s="161"/>
      <c r="M636" s="66"/>
      <c r="N636" s="162"/>
      <c r="O636" s="5"/>
      <c r="P636" s="20"/>
      <c r="Q636" s="163"/>
      <c r="R636" s="163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160"/>
      <c r="BN636" s="5"/>
    </row>
    <row r="637" spans="1:66" ht="12.75">
      <c r="A637" s="5"/>
      <c r="B637" s="160"/>
      <c r="C637" s="5"/>
      <c r="D637" s="5"/>
      <c r="E637" s="5"/>
      <c r="F637" s="5"/>
      <c r="G637" s="5"/>
      <c r="H637" s="5"/>
      <c r="I637" s="66"/>
      <c r="J637" s="66"/>
      <c r="K637" s="66"/>
      <c r="L637" s="161"/>
      <c r="M637" s="66"/>
      <c r="N637" s="162"/>
      <c r="O637" s="5"/>
      <c r="P637" s="20"/>
      <c r="Q637" s="163"/>
      <c r="R637" s="163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60"/>
      <c r="BN637" s="5"/>
    </row>
    <row r="638" spans="1:66" ht="12.75">
      <c r="A638" s="5"/>
      <c r="B638" s="160"/>
      <c r="C638" s="5"/>
      <c r="D638" s="5"/>
      <c r="E638" s="5"/>
      <c r="F638" s="5"/>
      <c r="G638" s="5"/>
      <c r="H638" s="5"/>
      <c r="I638" s="66"/>
      <c r="J638" s="66"/>
      <c r="K638" s="66"/>
      <c r="L638" s="161"/>
      <c r="M638" s="66"/>
      <c r="N638" s="162"/>
      <c r="O638" s="5"/>
      <c r="P638" s="20"/>
      <c r="Q638" s="163"/>
      <c r="R638" s="163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60"/>
      <c r="BN638" s="5"/>
    </row>
    <row r="639" spans="1:66" ht="12.75">
      <c r="A639" s="5"/>
      <c r="B639" s="160"/>
      <c r="C639" s="5"/>
      <c r="D639" s="5"/>
      <c r="E639" s="5"/>
      <c r="F639" s="5"/>
      <c r="G639" s="5"/>
      <c r="H639" s="5"/>
      <c r="I639" s="66"/>
      <c r="J639" s="66"/>
      <c r="K639" s="66"/>
      <c r="L639" s="161"/>
      <c r="M639" s="66"/>
      <c r="N639" s="162"/>
      <c r="O639" s="5"/>
      <c r="P639" s="20"/>
      <c r="Q639" s="163"/>
      <c r="R639" s="163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60"/>
      <c r="BN639" s="5"/>
    </row>
    <row r="640" spans="1:66" ht="12.75">
      <c r="A640" s="5"/>
      <c r="B640" s="160"/>
      <c r="C640" s="5"/>
      <c r="D640" s="5"/>
      <c r="E640" s="5"/>
      <c r="F640" s="5"/>
      <c r="G640" s="5"/>
      <c r="H640" s="5"/>
      <c r="I640" s="66"/>
      <c r="J640" s="66"/>
      <c r="K640" s="66"/>
      <c r="L640" s="161"/>
      <c r="M640" s="66"/>
      <c r="N640" s="162"/>
      <c r="O640" s="5"/>
      <c r="P640" s="20"/>
      <c r="Q640" s="163"/>
      <c r="R640" s="163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160"/>
      <c r="BN640" s="5"/>
    </row>
    <row r="641" spans="1:66" ht="12.75">
      <c r="A641" s="5"/>
      <c r="B641" s="160"/>
      <c r="C641" s="5"/>
      <c r="D641" s="5"/>
      <c r="E641" s="5"/>
      <c r="F641" s="5"/>
      <c r="G641" s="5"/>
      <c r="H641" s="5"/>
      <c r="I641" s="66"/>
      <c r="J641" s="66"/>
      <c r="K641" s="66"/>
      <c r="L641" s="161"/>
      <c r="M641" s="66"/>
      <c r="N641" s="162"/>
      <c r="O641" s="5"/>
      <c r="P641" s="20"/>
      <c r="Q641" s="163"/>
      <c r="R641" s="163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60"/>
      <c r="BN641" s="5"/>
    </row>
    <row r="642" spans="1:66" ht="12.75">
      <c r="A642" s="5"/>
      <c r="B642" s="160"/>
      <c r="C642" s="5"/>
      <c r="D642" s="5"/>
      <c r="E642" s="5"/>
      <c r="F642" s="5"/>
      <c r="G642" s="5"/>
      <c r="H642" s="5"/>
      <c r="I642" s="66"/>
      <c r="J642" s="66"/>
      <c r="K642" s="66"/>
      <c r="L642" s="161"/>
      <c r="M642" s="66"/>
      <c r="N642" s="162"/>
      <c r="O642" s="5"/>
      <c r="P642" s="20"/>
      <c r="Q642" s="163"/>
      <c r="R642" s="163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60"/>
      <c r="BN642" s="5"/>
    </row>
    <row r="643" spans="1:66" ht="12.75">
      <c r="A643" s="5"/>
      <c r="B643" s="160"/>
      <c r="C643" s="5"/>
      <c r="D643" s="5"/>
      <c r="E643" s="5"/>
      <c r="F643" s="5"/>
      <c r="G643" s="5"/>
      <c r="H643" s="5"/>
      <c r="I643" s="66"/>
      <c r="J643" s="66"/>
      <c r="K643" s="66"/>
      <c r="L643" s="161"/>
      <c r="M643" s="66"/>
      <c r="N643" s="162"/>
      <c r="O643" s="5"/>
      <c r="P643" s="20"/>
      <c r="Q643" s="163"/>
      <c r="R643" s="163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160"/>
      <c r="BN643" s="5"/>
    </row>
    <row r="644" spans="1:66" ht="12.75">
      <c r="A644" s="5"/>
      <c r="B644" s="160"/>
      <c r="C644" s="5"/>
      <c r="D644" s="5"/>
      <c r="E644" s="5"/>
      <c r="F644" s="5"/>
      <c r="G644" s="5"/>
      <c r="H644" s="5"/>
      <c r="I644" s="66"/>
      <c r="J644" s="66"/>
      <c r="K644" s="66"/>
      <c r="L644" s="161"/>
      <c r="M644" s="66"/>
      <c r="N644" s="162"/>
      <c r="O644" s="5"/>
      <c r="P644" s="20"/>
      <c r="Q644" s="163"/>
      <c r="R644" s="163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160"/>
      <c r="BN644" s="5"/>
    </row>
    <row r="645" spans="1:66" ht="12.75">
      <c r="A645" s="5"/>
      <c r="B645" s="160"/>
      <c r="C645" s="5"/>
      <c r="D645" s="5"/>
      <c r="E645" s="5"/>
      <c r="F645" s="5"/>
      <c r="G645" s="5"/>
      <c r="H645" s="5"/>
      <c r="I645" s="66"/>
      <c r="J645" s="66"/>
      <c r="K645" s="66"/>
      <c r="L645" s="161"/>
      <c r="M645" s="66"/>
      <c r="N645" s="162"/>
      <c r="O645" s="5"/>
      <c r="P645" s="20"/>
      <c r="Q645" s="163"/>
      <c r="R645" s="163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160"/>
      <c r="BN645" s="5"/>
    </row>
    <row r="646" spans="1:66" ht="12.75">
      <c r="A646" s="5"/>
      <c r="B646" s="160"/>
      <c r="C646" s="5"/>
      <c r="D646" s="5"/>
      <c r="E646" s="5"/>
      <c r="F646" s="5"/>
      <c r="G646" s="5"/>
      <c r="H646" s="5"/>
      <c r="I646" s="66"/>
      <c r="J646" s="66"/>
      <c r="K646" s="66"/>
      <c r="L646" s="161"/>
      <c r="M646" s="66"/>
      <c r="N646" s="162"/>
      <c r="O646" s="5"/>
      <c r="P646" s="20"/>
      <c r="Q646" s="163"/>
      <c r="R646" s="163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160"/>
      <c r="BN646" s="5"/>
    </row>
    <row r="647" spans="1:66" ht="12.75">
      <c r="A647" s="5"/>
      <c r="B647" s="160"/>
      <c r="C647" s="5"/>
      <c r="D647" s="5"/>
      <c r="E647" s="5"/>
      <c r="F647" s="5"/>
      <c r="G647" s="5"/>
      <c r="H647" s="5"/>
      <c r="I647" s="66"/>
      <c r="J647" s="66"/>
      <c r="K647" s="66"/>
      <c r="L647" s="161"/>
      <c r="M647" s="66"/>
      <c r="N647" s="162"/>
      <c r="O647" s="5"/>
      <c r="P647" s="20"/>
      <c r="Q647" s="163"/>
      <c r="R647" s="163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160"/>
      <c r="BN647" s="5"/>
    </row>
    <row r="648" spans="1:66" ht="12.75">
      <c r="A648" s="5"/>
      <c r="B648" s="160"/>
      <c r="C648" s="5"/>
      <c r="D648" s="5"/>
      <c r="E648" s="5"/>
      <c r="F648" s="5"/>
      <c r="G648" s="5"/>
      <c r="H648" s="5"/>
      <c r="I648" s="66"/>
      <c r="J648" s="66"/>
      <c r="K648" s="66"/>
      <c r="L648" s="161"/>
      <c r="M648" s="66"/>
      <c r="N648" s="162"/>
      <c r="O648" s="5"/>
      <c r="P648" s="20"/>
      <c r="Q648" s="163"/>
      <c r="R648" s="163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160"/>
      <c r="BN648" s="5"/>
    </row>
    <row r="649" spans="1:66" ht="12.75">
      <c r="A649" s="5"/>
      <c r="B649" s="160"/>
      <c r="C649" s="5"/>
      <c r="D649" s="5"/>
      <c r="E649" s="5"/>
      <c r="F649" s="5"/>
      <c r="G649" s="5"/>
      <c r="H649" s="5"/>
      <c r="I649" s="66"/>
      <c r="J649" s="66"/>
      <c r="K649" s="66"/>
      <c r="L649" s="161"/>
      <c r="M649" s="66"/>
      <c r="N649" s="162"/>
      <c r="O649" s="5"/>
      <c r="P649" s="20"/>
      <c r="Q649" s="163"/>
      <c r="R649" s="163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160"/>
      <c r="BN649" s="5"/>
    </row>
    <row r="650" spans="1:66" ht="12.75">
      <c r="A650" s="5"/>
      <c r="B650" s="160"/>
      <c r="C650" s="5"/>
      <c r="D650" s="5"/>
      <c r="E650" s="5"/>
      <c r="F650" s="5"/>
      <c r="G650" s="5"/>
      <c r="H650" s="5"/>
      <c r="I650" s="66"/>
      <c r="J650" s="66"/>
      <c r="K650" s="66"/>
      <c r="L650" s="161"/>
      <c r="M650" s="66"/>
      <c r="N650" s="162"/>
      <c r="O650" s="5"/>
      <c r="P650" s="20"/>
      <c r="Q650" s="163"/>
      <c r="R650" s="163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160"/>
      <c r="BN650" s="5"/>
    </row>
    <row r="651" spans="1:66" ht="12.75">
      <c r="A651" s="5"/>
      <c r="B651" s="160"/>
      <c r="C651" s="5"/>
      <c r="D651" s="5"/>
      <c r="E651" s="5"/>
      <c r="F651" s="5"/>
      <c r="G651" s="5"/>
      <c r="H651" s="5"/>
      <c r="I651" s="66"/>
      <c r="J651" s="66"/>
      <c r="K651" s="66"/>
      <c r="L651" s="161"/>
      <c r="M651" s="66"/>
      <c r="N651" s="162"/>
      <c r="O651" s="5"/>
      <c r="P651" s="20"/>
      <c r="Q651" s="163"/>
      <c r="R651" s="163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160"/>
      <c r="BN651" s="5"/>
    </row>
    <row r="652" spans="1:66" ht="12.75">
      <c r="A652" s="5"/>
      <c r="B652" s="160"/>
      <c r="C652" s="5"/>
      <c r="D652" s="5"/>
      <c r="E652" s="5"/>
      <c r="F652" s="5"/>
      <c r="G652" s="5"/>
      <c r="H652" s="5"/>
      <c r="I652" s="66"/>
      <c r="J652" s="66"/>
      <c r="K652" s="66"/>
      <c r="L652" s="161"/>
      <c r="M652" s="66"/>
      <c r="N652" s="162"/>
      <c r="O652" s="5"/>
      <c r="P652" s="20"/>
      <c r="Q652" s="163"/>
      <c r="R652" s="163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160"/>
      <c r="BN652" s="5"/>
    </row>
    <row r="653" spans="1:66" ht="12.75">
      <c r="A653" s="5"/>
      <c r="B653" s="160"/>
      <c r="C653" s="5"/>
      <c r="D653" s="5"/>
      <c r="E653" s="5"/>
      <c r="F653" s="5"/>
      <c r="G653" s="5"/>
      <c r="H653" s="5"/>
      <c r="I653" s="66"/>
      <c r="J653" s="66"/>
      <c r="K653" s="66"/>
      <c r="L653" s="161"/>
      <c r="M653" s="66"/>
      <c r="N653" s="162"/>
      <c r="O653" s="5"/>
      <c r="P653" s="20"/>
      <c r="Q653" s="163"/>
      <c r="R653" s="163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160"/>
      <c r="BN653" s="5"/>
    </row>
    <row r="654" spans="1:66" ht="12.75">
      <c r="A654" s="5"/>
      <c r="B654" s="160"/>
      <c r="C654" s="5"/>
      <c r="D654" s="5"/>
      <c r="E654" s="5"/>
      <c r="F654" s="5"/>
      <c r="G654" s="5"/>
      <c r="H654" s="5"/>
      <c r="I654" s="66"/>
      <c r="J654" s="66"/>
      <c r="K654" s="66"/>
      <c r="L654" s="161"/>
      <c r="M654" s="66"/>
      <c r="N654" s="162"/>
      <c r="O654" s="5"/>
      <c r="P654" s="20"/>
      <c r="Q654" s="163"/>
      <c r="R654" s="163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160"/>
      <c r="BN654" s="5"/>
    </row>
    <row r="655" spans="1:66" ht="12.75">
      <c r="A655" s="5"/>
      <c r="B655" s="160"/>
      <c r="C655" s="5"/>
      <c r="D655" s="5"/>
      <c r="E655" s="5"/>
      <c r="F655" s="5"/>
      <c r="G655" s="5"/>
      <c r="H655" s="5"/>
      <c r="I655" s="66"/>
      <c r="J655" s="66"/>
      <c r="K655" s="66"/>
      <c r="L655" s="161"/>
      <c r="M655" s="66"/>
      <c r="N655" s="162"/>
      <c r="O655" s="5"/>
      <c r="P655" s="20"/>
      <c r="Q655" s="163"/>
      <c r="R655" s="163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160"/>
      <c r="BN655" s="5"/>
    </row>
    <row r="656" spans="1:66" ht="12.75">
      <c r="A656" s="5"/>
      <c r="B656" s="160"/>
      <c r="C656" s="5"/>
      <c r="D656" s="5"/>
      <c r="E656" s="5"/>
      <c r="F656" s="5"/>
      <c r="G656" s="5"/>
      <c r="H656" s="5"/>
      <c r="I656" s="66"/>
      <c r="J656" s="66"/>
      <c r="K656" s="66"/>
      <c r="L656" s="161"/>
      <c r="M656" s="66"/>
      <c r="N656" s="162"/>
      <c r="O656" s="5"/>
      <c r="P656" s="20"/>
      <c r="Q656" s="163"/>
      <c r="R656" s="163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160"/>
      <c r="BN656" s="5"/>
    </row>
    <row r="657" spans="1:66" ht="12.75">
      <c r="A657" s="5"/>
      <c r="B657" s="160"/>
      <c r="C657" s="5"/>
      <c r="D657" s="5"/>
      <c r="E657" s="5"/>
      <c r="F657" s="5"/>
      <c r="G657" s="5"/>
      <c r="H657" s="5"/>
      <c r="I657" s="66"/>
      <c r="J657" s="66"/>
      <c r="K657" s="66"/>
      <c r="L657" s="161"/>
      <c r="M657" s="66"/>
      <c r="N657" s="162"/>
      <c r="O657" s="5"/>
      <c r="P657" s="20"/>
      <c r="Q657" s="163"/>
      <c r="R657" s="163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160"/>
      <c r="BN657" s="5"/>
    </row>
    <row r="658" spans="1:66" ht="12.75">
      <c r="A658" s="5"/>
      <c r="B658" s="160"/>
      <c r="C658" s="5"/>
      <c r="D658" s="5"/>
      <c r="E658" s="5"/>
      <c r="F658" s="5"/>
      <c r="G658" s="5"/>
      <c r="H658" s="5"/>
      <c r="I658" s="66"/>
      <c r="J658" s="66"/>
      <c r="K658" s="66"/>
      <c r="L658" s="161"/>
      <c r="M658" s="66"/>
      <c r="N658" s="162"/>
      <c r="O658" s="5"/>
      <c r="P658" s="20"/>
      <c r="Q658" s="163"/>
      <c r="R658" s="163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160"/>
      <c r="BN658" s="5"/>
    </row>
    <row r="659" spans="1:66" ht="12.75">
      <c r="A659" s="5"/>
      <c r="B659" s="160"/>
      <c r="C659" s="5"/>
      <c r="D659" s="5"/>
      <c r="E659" s="5"/>
      <c r="F659" s="5"/>
      <c r="G659" s="5"/>
      <c r="H659" s="5"/>
      <c r="I659" s="66"/>
      <c r="J659" s="66"/>
      <c r="K659" s="66"/>
      <c r="L659" s="161"/>
      <c r="M659" s="66"/>
      <c r="N659" s="162"/>
      <c r="O659" s="5"/>
      <c r="P659" s="20"/>
      <c r="Q659" s="163"/>
      <c r="R659" s="163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160"/>
      <c r="BN659" s="5"/>
    </row>
    <row r="660" spans="1:66" ht="12.75">
      <c r="A660" s="5"/>
      <c r="B660" s="160"/>
      <c r="C660" s="5"/>
      <c r="D660" s="5"/>
      <c r="E660" s="5"/>
      <c r="F660" s="5"/>
      <c r="G660" s="5"/>
      <c r="H660" s="5"/>
      <c r="I660" s="66"/>
      <c r="J660" s="66"/>
      <c r="K660" s="66"/>
      <c r="L660" s="161"/>
      <c r="M660" s="66"/>
      <c r="N660" s="162"/>
      <c r="O660" s="5"/>
      <c r="P660" s="20"/>
      <c r="Q660" s="163"/>
      <c r="R660" s="163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160"/>
      <c r="BN660" s="5"/>
    </row>
    <row r="661" spans="1:66" ht="12.75">
      <c r="A661" s="5"/>
      <c r="B661" s="160"/>
      <c r="C661" s="5"/>
      <c r="D661" s="5"/>
      <c r="E661" s="5"/>
      <c r="F661" s="5"/>
      <c r="G661" s="5"/>
      <c r="H661" s="5"/>
      <c r="I661" s="66"/>
      <c r="J661" s="66"/>
      <c r="K661" s="66"/>
      <c r="L661" s="161"/>
      <c r="M661" s="66"/>
      <c r="N661" s="162"/>
      <c r="O661" s="5"/>
      <c r="P661" s="20"/>
      <c r="Q661" s="163"/>
      <c r="R661" s="163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160"/>
      <c r="BN661" s="5"/>
    </row>
    <row r="662" spans="1:66" ht="12.75">
      <c r="A662" s="5"/>
      <c r="B662" s="160"/>
      <c r="C662" s="5"/>
      <c r="D662" s="5"/>
      <c r="E662" s="5"/>
      <c r="F662" s="5"/>
      <c r="G662" s="5"/>
      <c r="H662" s="5"/>
      <c r="I662" s="66"/>
      <c r="J662" s="66"/>
      <c r="K662" s="66"/>
      <c r="L662" s="161"/>
      <c r="M662" s="66"/>
      <c r="N662" s="162"/>
      <c r="O662" s="5"/>
      <c r="P662" s="20"/>
      <c r="Q662" s="163"/>
      <c r="R662" s="163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160"/>
      <c r="BN662" s="5"/>
    </row>
    <row r="663" spans="1:66" ht="12.75">
      <c r="A663" s="5"/>
      <c r="B663" s="160"/>
      <c r="C663" s="5"/>
      <c r="D663" s="5"/>
      <c r="E663" s="5"/>
      <c r="F663" s="5"/>
      <c r="G663" s="5"/>
      <c r="H663" s="5"/>
      <c r="I663" s="66"/>
      <c r="J663" s="66"/>
      <c r="K663" s="66"/>
      <c r="L663" s="161"/>
      <c r="M663" s="66"/>
      <c r="N663" s="162"/>
      <c r="O663" s="5"/>
      <c r="P663" s="20"/>
      <c r="Q663" s="163"/>
      <c r="R663" s="163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160"/>
      <c r="BN663" s="5"/>
    </row>
    <row r="664" spans="1:66" ht="12.75">
      <c r="A664" s="5"/>
      <c r="B664" s="160"/>
      <c r="C664" s="5"/>
      <c r="D664" s="5"/>
      <c r="E664" s="5"/>
      <c r="F664" s="5"/>
      <c r="G664" s="5"/>
      <c r="H664" s="5"/>
      <c r="I664" s="66"/>
      <c r="J664" s="66"/>
      <c r="K664" s="66"/>
      <c r="L664" s="161"/>
      <c r="M664" s="66"/>
      <c r="N664" s="162"/>
      <c r="O664" s="5"/>
      <c r="P664" s="20"/>
      <c r="Q664" s="163"/>
      <c r="R664" s="163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160"/>
      <c r="BN664" s="5"/>
    </row>
    <row r="665" spans="1:66" ht="12.75">
      <c r="A665" s="5"/>
      <c r="B665" s="160"/>
      <c r="C665" s="5"/>
      <c r="D665" s="5"/>
      <c r="E665" s="5"/>
      <c r="F665" s="5"/>
      <c r="G665" s="5"/>
      <c r="H665" s="5"/>
      <c r="I665" s="66"/>
      <c r="J665" s="66"/>
      <c r="K665" s="66"/>
      <c r="L665" s="161"/>
      <c r="M665" s="66"/>
      <c r="N665" s="162"/>
      <c r="O665" s="5"/>
      <c r="P665" s="20"/>
      <c r="Q665" s="163"/>
      <c r="R665" s="163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160"/>
      <c r="BN665" s="5"/>
    </row>
    <row r="666" spans="1:66" ht="12.75">
      <c r="A666" s="5"/>
      <c r="B666" s="160"/>
      <c r="C666" s="5"/>
      <c r="D666" s="5"/>
      <c r="E666" s="5"/>
      <c r="F666" s="5"/>
      <c r="G666" s="5"/>
      <c r="H666" s="5"/>
      <c r="I666" s="66"/>
      <c r="J666" s="66"/>
      <c r="K666" s="66"/>
      <c r="L666" s="161"/>
      <c r="M666" s="66"/>
      <c r="N666" s="162"/>
      <c r="O666" s="5"/>
      <c r="P666" s="20"/>
      <c r="Q666" s="163"/>
      <c r="R666" s="163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160"/>
      <c r="BN666" s="5"/>
    </row>
    <row r="667" spans="1:66" ht="12.75">
      <c r="A667" s="5"/>
      <c r="B667" s="160"/>
      <c r="C667" s="5"/>
      <c r="D667" s="5"/>
      <c r="E667" s="5"/>
      <c r="F667" s="5"/>
      <c r="G667" s="5"/>
      <c r="H667" s="5"/>
      <c r="I667" s="66"/>
      <c r="J667" s="66"/>
      <c r="K667" s="66"/>
      <c r="L667" s="161"/>
      <c r="M667" s="66"/>
      <c r="N667" s="162"/>
      <c r="O667" s="5"/>
      <c r="P667" s="20"/>
      <c r="Q667" s="163"/>
      <c r="R667" s="163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160"/>
      <c r="BN667" s="5"/>
    </row>
    <row r="668" spans="1:66" ht="12.75">
      <c r="A668" s="5"/>
      <c r="B668" s="160"/>
      <c r="C668" s="5"/>
      <c r="D668" s="5"/>
      <c r="E668" s="5"/>
      <c r="F668" s="5"/>
      <c r="G668" s="5"/>
      <c r="H668" s="5"/>
      <c r="I668" s="66"/>
      <c r="J668" s="66"/>
      <c r="K668" s="66"/>
      <c r="L668" s="161"/>
      <c r="M668" s="66"/>
      <c r="N668" s="162"/>
      <c r="O668" s="5"/>
      <c r="P668" s="20"/>
      <c r="Q668" s="163"/>
      <c r="R668" s="163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160"/>
      <c r="BN668" s="5"/>
    </row>
    <row r="669" spans="1:66" ht="12.75">
      <c r="A669" s="5"/>
      <c r="B669" s="160"/>
      <c r="C669" s="5"/>
      <c r="D669" s="5"/>
      <c r="E669" s="5"/>
      <c r="F669" s="5"/>
      <c r="G669" s="5"/>
      <c r="H669" s="5"/>
      <c r="I669" s="66"/>
      <c r="J669" s="66"/>
      <c r="K669" s="66"/>
      <c r="L669" s="161"/>
      <c r="M669" s="66"/>
      <c r="N669" s="162"/>
      <c r="O669" s="5"/>
      <c r="P669" s="20"/>
      <c r="Q669" s="163"/>
      <c r="R669" s="163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160"/>
      <c r="BN669" s="5"/>
    </row>
    <row r="670" spans="1:66" ht="12.75">
      <c r="A670" s="5"/>
      <c r="B670" s="160"/>
      <c r="C670" s="5"/>
      <c r="D670" s="5"/>
      <c r="E670" s="5"/>
      <c r="F670" s="5"/>
      <c r="G670" s="5"/>
      <c r="H670" s="5"/>
      <c r="I670" s="66"/>
      <c r="J670" s="66"/>
      <c r="K670" s="66"/>
      <c r="L670" s="161"/>
      <c r="M670" s="66"/>
      <c r="N670" s="162"/>
      <c r="O670" s="5"/>
      <c r="P670" s="20"/>
      <c r="Q670" s="163"/>
      <c r="R670" s="163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160"/>
      <c r="BN670" s="5"/>
    </row>
    <row r="671" spans="1:66" ht="12.75">
      <c r="A671" s="5"/>
      <c r="B671" s="160"/>
      <c r="C671" s="5"/>
      <c r="D671" s="5"/>
      <c r="E671" s="5"/>
      <c r="F671" s="5"/>
      <c r="G671" s="5"/>
      <c r="H671" s="5"/>
      <c r="I671" s="66"/>
      <c r="J671" s="66"/>
      <c r="K671" s="66"/>
      <c r="L671" s="161"/>
      <c r="M671" s="66"/>
      <c r="N671" s="162"/>
      <c r="O671" s="5"/>
      <c r="P671" s="20"/>
      <c r="Q671" s="163"/>
      <c r="R671" s="163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160"/>
      <c r="BN671" s="5"/>
    </row>
    <row r="672" spans="1:66" ht="12.75">
      <c r="A672" s="5"/>
      <c r="B672" s="160"/>
      <c r="C672" s="5"/>
      <c r="D672" s="5"/>
      <c r="E672" s="5"/>
      <c r="F672" s="5"/>
      <c r="G672" s="5"/>
      <c r="H672" s="5"/>
      <c r="I672" s="66"/>
      <c r="J672" s="66"/>
      <c r="K672" s="66"/>
      <c r="L672" s="161"/>
      <c r="M672" s="66"/>
      <c r="N672" s="162"/>
      <c r="O672" s="5"/>
      <c r="P672" s="20"/>
      <c r="Q672" s="163"/>
      <c r="R672" s="163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160"/>
      <c r="BN672" s="5"/>
    </row>
    <row r="673" spans="1:66" ht="12.75">
      <c r="A673" s="5"/>
      <c r="B673" s="160"/>
      <c r="C673" s="5"/>
      <c r="D673" s="5"/>
      <c r="E673" s="5"/>
      <c r="F673" s="5"/>
      <c r="G673" s="5"/>
      <c r="H673" s="5"/>
      <c r="I673" s="66"/>
      <c r="J673" s="66"/>
      <c r="K673" s="66"/>
      <c r="L673" s="161"/>
      <c r="M673" s="66"/>
      <c r="N673" s="162"/>
      <c r="O673" s="5"/>
      <c r="P673" s="20"/>
      <c r="Q673" s="163"/>
      <c r="R673" s="163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160"/>
      <c r="BN673" s="5"/>
    </row>
    <row r="674" spans="1:66" ht="12.75">
      <c r="A674" s="5"/>
      <c r="B674" s="160"/>
      <c r="C674" s="5"/>
      <c r="D674" s="5"/>
      <c r="E674" s="5"/>
      <c r="F674" s="5"/>
      <c r="G674" s="5"/>
      <c r="H674" s="5"/>
      <c r="I674" s="66"/>
      <c r="J674" s="66"/>
      <c r="K674" s="66"/>
      <c r="L674" s="161"/>
      <c r="M674" s="66"/>
      <c r="N674" s="162"/>
      <c r="O674" s="5"/>
      <c r="P674" s="20"/>
      <c r="Q674" s="163"/>
      <c r="R674" s="163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160"/>
      <c r="BN674" s="5"/>
    </row>
    <row r="675" spans="1:66" ht="12.75">
      <c r="A675" s="5"/>
      <c r="B675" s="160"/>
      <c r="C675" s="5"/>
      <c r="D675" s="5"/>
      <c r="E675" s="5"/>
      <c r="F675" s="5"/>
      <c r="G675" s="5"/>
      <c r="H675" s="5"/>
      <c r="I675" s="66"/>
      <c r="J675" s="66"/>
      <c r="K675" s="66"/>
      <c r="L675" s="161"/>
      <c r="M675" s="66"/>
      <c r="N675" s="162"/>
      <c r="O675" s="5"/>
      <c r="P675" s="20"/>
      <c r="Q675" s="163"/>
      <c r="R675" s="163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160"/>
      <c r="BN675" s="5"/>
    </row>
    <row r="676" spans="1:66" ht="12.75">
      <c r="A676" s="5"/>
      <c r="B676" s="160"/>
      <c r="C676" s="5"/>
      <c r="D676" s="5"/>
      <c r="E676" s="5"/>
      <c r="F676" s="5"/>
      <c r="G676" s="5"/>
      <c r="H676" s="5"/>
      <c r="I676" s="66"/>
      <c r="J676" s="66"/>
      <c r="K676" s="66"/>
      <c r="L676" s="161"/>
      <c r="M676" s="66"/>
      <c r="N676" s="162"/>
      <c r="O676" s="5"/>
      <c r="P676" s="20"/>
      <c r="Q676" s="163"/>
      <c r="R676" s="163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160"/>
      <c r="BN676" s="5"/>
    </row>
    <row r="677" spans="1:66" ht="12.75">
      <c r="A677" s="5"/>
      <c r="B677" s="160"/>
      <c r="C677" s="5"/>
      <c r="D677" s="5"/>
      <c r="E677" s="5"/>
      <c r="F677" s="5"/>
      <c r="G677" s="5"/>
      <c r="H677" s="5"/>
      <c r="I677" s="66"/>
      <c r="J677" s="66"/>
      <c r="K677" s="66"/>
      <c r="L677" s="161"/>
      <c r="M677" s="66"/>
      <c r="N677" s="162"/>
      <c r="O677" s="5"/>
      <c r="P677" s="20"/>
      <c r="Q677" s="163"/>
      <c r="R677" s="163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160"/>
      <c r="BN677" s="5"/>
    </row>
    <row r="678" spans="1:66" ht="12.75">
      <c r="A678" s="5"/>
      <c r="B678" s="160"/>
      <c r="C678" s="5"/>
      <c r="D678" s="5"/>
      <c r="E678" s="5"/>
      <c r="F678" s="5"/>
      <c r="G678" s="5"/>
      <c r="H678" s="5"/>
      <c r="I678" s="66"/>
      <c r="J678" s="66"/>
      <c r="K678" s="66"/>
      <c r="L678" s="161"/>
      <c r="M678" s="66"/>
      <c r="N678" s="162"/>
      <c r="O678" s="5"/>
      <c r="P678" s="20"/>
      <c r="Q678" s="163"/>
      <c r="R678" s="163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160"/>
      <c r="BN678" s="5"/>
    </row>
    <row r="679" spans="1:66" ht="12.75">
      <c r="A679" s="5"/>
      <c r="B679" s="160"/>
      <c r="C679" s="5"/>
      <c r="D679" s="5"/>
      <c r="E679" s="5"/>
      <c r="F679" s="5"/>
      <c r="G679" s="5"/>
      <c r="H679" s="5"/>
      <c r="I679" s="66"/>
      <c r="J679" s="66"/>
      <c r="K679" s="66"/>
      <c r="L679" s="161"/>
      <c r="M679" s="66"/>
      <c r="N679" s="162"/>
      <c r="O679" s="5"/>
      <c r="P679" s="20"/>
      <c r="Q679" s="163"/>
      <c r="R679" s="163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160"/>
      <c r="BN679" s="5"/>
    </row>
    <row r="680" spans="1:66" ht="12.75">
      <c r="A680" s="5"/>
      <c r="B680" s="160"/>
      <c r="C680" s="5"/>
      <c r="D680" s="5"/>
      <c r="E680" s="5"/>
      <c r="F680" s="5"/>
      <c r="G680" s="5"/>
      <c r="H680" s="5"/>
      <c r="I680" s="66"/>
      <c r="J680" s="66"/>
      <c r="K680" s="66"/>
      <c r="L680" s="161"/>
      <c r="M680" s="66"/>
      <c r="N680" s="162"/>
      <c r="O680" s="5"/>
      <c r="P680" s="20"/>
      <c r="Q680" s="163"/>
      <c r="R680" s="163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160"/>
      <c r="BN680" s="5"/>
    </row>
    <row r="681" spans="1:66" ht="12.75">
      <c r="A681" s="5"/>
      <c r="B681" s="160"/>
      <c r="C681" s="5"/>
      <c r="D681" s="5"/>
      <c r="E681" s="5"/>
      <c r="F681" s="5"/>
      <c r="G681" s="5"/>
      <c r="H681" s="5"/>
      <c r="I681" s="66"/>
      <c r="J681" s="66"/>
      <c r="K681" s="66"/>
      <c r="L681" s="161"/>
      <c r="M681" s="66"/>
      <c r="N681" s="162"/>
      <c r="O681" s="5"/>
      <c r="P681" s="20"/>
      <c r="Q681" s="163"/>
      <c r="R681" s="163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160"/>
      <c r="BN681" s="5"/>
    </row>
    <row r="682" spans="1:66" ht="12.75">
      <c r="A682" s="5"/>
      <c r="B682" s="160"/>
      <c r="C682" s="5"/>
      <c r="D682" s="5"/>
      <c r="E682" s="5"/>
      <c r="F682" s="5"/>
      <c r="G682" s="5"/>
      <c r="H682" s="5"/>
      <c r="I682" s="66"/>
      <c r="J682" s="66"/>
      <c r="K682" s="66"/>
      <c r="L682" s="161"/>
      <c r="M682" s="66"/>
      <c r="N682" s="162"/>
      <c r="O682" s="5"/>
      <c r="P682" s="20"/>
      <c r="Q682" s="163"/>
      <c r="R682" s="163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160"/>
      <c r="BN682" s="5"/>
    </row>
    <row r="683" spans="1:66" ht="12.75">
      <c r="A683" s="5"/>
      <c r="B683" s="160"/>
      <c r="C683" s="5"/>
      <c r="D683" s="5"/>
      <c r="E683" s="5"/>
      <c r="F683" s="5"/>
      <c r="G683" s="5"/>
      <c r="H683" s="5"/>
      <c r="I683" s="66"/>
      <c r="J683" s="66"/>
      <c r="K683" s="66"/>
      <c r="L683" s="161"/>
      <c r="M683" s="66"/>
      <c r="N683" s="162"/>
      <c r="O683" s="5"/>
      <c r="P683" s="20"/>
      <c r="Q683" s="163"/>
      <c r="R683" s="163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160"/>
      <c r="BN683" s="5"/>
    </row>
    <row r="684" spans="1:66" ht="12.75">
      <c r="A684" s="5"/>
      <c r="B684" s="160"/>
      <c r="C684" s="5"/>
      <c r="D684" s="5"/>
      <c r="E684" s="5"/>
      <c r="F684" s="5"/>
      <c r="G684" s="5"/>
      <c r="H684" s="5"/>
      <c r="I684" s="66"/>
      <c r="J684" s="66"/>
      <c r="K684" s="66"/>
      <c r="L684" s="161"/>
      <c r="M684" s="66"/>
      <c r="N684" s="162"/>
      <c r="O684" s="5"/>
      <c r="P684" s="20"/>
      <c r="Q684" s="163"/>
      <c r="R684" s="163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160"/>
      <c r="BN684" s="5"/>
    </row>
    <row r="685" spans="1:66" ht="12.75">
      <c r="A685" s="5"/>
      <c r="B685" s="160"/>
      <c r="C685" s="5"/>
      <c r="D685" s="5"/>
      <c r="E685" s="5"/>
      <c r="F685" s="5"/>
      <c r="G685" s="5"/>
      <c r="H685" s="5"/>
      <c r="I685" s="66"/>
      <c r="J685" s="66"/>
      <c r="K685" s="66"/>
      <c r="L685" s="161"/>
      <c r="M685" s="66"/>
      <c r="N685" s="162"/>
      <c r="O685" s="5"/>
      <c r="P685" s="20"/>
      <c r="Q685" s="163"/>
      <c r="R685" s="163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160"/>
      <c r="BN685" s="5"/>
    </row>
    <row r="686" spans="1:66" ht="12.75">
      <c r="A686" s="5"/>
      <c r="B686" s="160"/>
      <c r="C686" s="5"/>
      <c r="D686" s="5"/>
      <c r="E686" s="5"/>
      <c r="F686" s="5"/>
      <c r="G686" s="5"/>
      <c r="H686" s="5"/>
      <c r="I686" s="66"/>
      <c r="J686" s="66"/>
      <c r="K686" s="66"/>
      <c r="L686" s="161"/>
      <c r="M686" s="66"/>
      <c r="N686" s="162"/>
      <c r="O686" s="5"/>
      <c r="P686" s="20"/>
      <c r="Q686" s="163"/>
      <c r="R686" s="163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160"/>
      <c r="BN686" s="5"/>
    </row>
    <row r="687" spans="1:66" ht="12.75">
      <c r="A687" s="5"/>
      <c r="B687" s="160"/>
      <c r="C687" s="5"/>
      <c r="D687" s="5"/>
      <c r="E687" s="5"/>
      <c r="F687" s="5"/>
      <c r="G687" s="5"/>
      <c r="H687" s="5"/>
      <c r="I687" s="66"/>
      <c r="J687" s="66"/>
      <c r="K687" s="66"/>
      <c r="L687" s="161"/>
      <c r="M687" s="66"/>
      <c r="N687" s="162"/>
      <c r="O687" s="5"/>
      <c r="P687" s="20"/>
      <c r="Q687" s="163"/>
      <c r="R687" s="163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160"/>
      <c r="BN687" s="5"/>
    </row>
    <row r="688" spans="1:66" ht="12.75">
      <c r="A688" s="5"/>
      <c r="B688" s="160"/>
      <c r="C688" s="5"/>
      <c r="D688" s="5"/>
      <c r="E688" s="5"/>
      <c r="F688" s="5"/>
      <c r="G688" s="5"/>
      <c r="H688" s="5"/>
      <c r="I688" s="66"/>
      <c r="J688" s="66"/>
      <c r="K688" s="66"/>
      <c r="L688" s="161"/>
      <c r="M688" s="66"/>
      <c r="N688" s="162"/>
      <c r="O688" s="5"/>
      <c r="P688" s="20"/>
      <c r="Q688" s="163"/>
      <c r="R688" s="163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160"/>
      <c r="BN688" s="5"/>
    </row>
    <row r="689" spans="1:66" ht="12.75">
      <c r="A689" s="5"/>
      <c r="B689" s="160"/>
      <c r="C689" s="5"/>
      <c r="D689" s="5"/>
      <c r="E689" s="5"/>
      <c r="F689" s="5"/>
      <c r="G689" s="5"/>
      <c r="H689" s="5"/>
      <c r="I689" s="66"/>
      <c r="J689" s="66"/>
      <c r="K689" s="66"/>
      <c r="L689" s="161"/>
      <c r="M689" s="66"/>
      <c r="N689" s="162"/>
      <c r="O689" s="5"/>
      <c r="P689" s="20"/>
      <c r="Q689" s="163"/>
      <c r="R689" s="163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160"/>
      <c r="BN689" s="5"/>
    </row>
    <row r="690" spans="1:66" ht="12.75">
      <c r="A690" s="5"/>
      <c r="B690" s="160"/>
      <c r="C690" s="5"/>
      <c r="D690" s="5"/>
      <c r="E690" s="5"/>
      <c r="F690" s="5"/>
      <c r="G690" s="5"/>
      <c r="H690" s="5"/>
      <c r="I690" s="66"/>
      <c r="J690" s="66"/>
      <c r="K690" s="66"/>
      <c r="L690" s="161"/>
      <c r="M690" s="66"/>
      <c r="N690" s="162"/>
      <c r="O690" s="5"/>
      <c r="P690" s="20"/>
      <c r="Q690" s="163"/>
      <c r="R690" s="163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160"/>
      <c r="BN690" s="5"/>
    </row>
    <row r="691" spans="1:66" ht="12.75">
      <c r="A691" s="5"/>
      <c r="B691" s="160"/>
      <c r="C691" s="5"/>
      <c r="D691" s="5"/>
      <c r="E691" s="5"/>
      <c r="F691" s="5"/>
      <c r="G691" s="5"/>
      <c r="H691" s="5"/>
      <c r="I691" s="66"/>
      <c r="J691" s="66"/>
      <c r="K691" s="66"/>
      <c r="L691" s="161"/>
      <c r="M691" s="66"/>
      <c r="N691" s="162"/>
      <c r="O691" s="5"/>
      <c r="P691" s="20"/>
      <c r="Q691" s="163"/>
      <c r="R691" s="163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160"/>
      <c r="BN691" s="5"/>
    </row>
    <row r="692" spans="1:66" ht="12.75">
      <c r="A692" s="5"/>
      <c r="B692" s="160"/>
      <c r="C692" s="5"/>
      <c r="D692" s="5"/>
      <c r="E692" s="5"/>
      <c r="F692" s="5"/>
      <c r="G692" s="5"/>
      <c r="H692" s="5"/>
      <c r="I692" s="66"/>
      <c r="J692" s="66"/>
      <c r="K692" s="66"/>
      <c r="L692" s="161"/>
      <c r="M692" s="66"/>
      <c r="N692" s="162"/>
      <c r="O692" s="5"/>
      <c r="P692" s="20"/>
      <c r="Q692" s="163"/>
      <c r="R692" s="163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160"/>
      <c r="BN692" s="5"/>
    </row>
    <row r="693" spans="1:66" ht="12.75">
      <c r="A693" s="5"/>
      <c r="B693" s="160"/>
      <c r="C693" s="5"/>
      <c r="D693" s="5"/>
      <c r="E693" s="5"/>
      <c r="F693" s="5"/>
      <c r="G693" s="5"/>
      <c r="H693" s="5"/>
      <c r="I693" s="66"/>
      <c r="J693" s="66"/>
      <c r="K693" s="66"/>
      <c r="L693" s="161"/>
      <c r="M693" s="66"/>
      <c r="N693" s="162"/>
      <c r="O693" s="5"/>
      <c r="P693" s="20"/>
      <c r="Q693" s="163"/>
      <c r="R693" s="163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160"/>
      <c r="BN693" s="5"/>
    </row>
    <row r="694" spans="1:66" ht="12.75">
      <c r="A694" s="5"/>
      <c r="B694" s="160"/>
      <c r="C694" s="5"/>
      <c r="D694" s="5"/>
      <c r="E694" s="5"/>
      <c r="F694" s="5"/>
      <c r="G694" s="5"/>
      <c r="H694" s="5"/>
      <c r="I694" s="66"/>
      <c r="J694" s="66"/>
      <c r="K694" s="66"/>
      <c r="L694" s="161"/>
      <c r="M694" s="66"/>
      <c r="N694" s="162"/>
      <c r="O694" s="5"/>
      <c r="P694" s="20"/>
      <c r="Q694" s="163"/>
      <c r="R694" s="163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160"/>
      <c r="BN694" s="5"/>
    </row>
    <row r="695" spans="1:66" ht="12.75">
      <c r="A695" s="5"/>
      <c r="B695" s="160"/>
      <c r="C695" s="5"/>
      <c r="D695" s="5"/>
      <c r="E695" s="5"/>
      <c r="F695" s="5"/>
      <c r="G695" s="5"/>
      <c r="H695" s="5"/>
      <c r="I695" s="66"/>
      <c r="J695" s="66"/>
      <c r="K695" s="66"/>
      <c r="L695" s="161"/>
      <c r="M695" s="66"/>
      <c r="N695" s="162"/>
      <c r="O695" s="5"/>
      <c r="P695" s="20"/>
      <c r="Q695" s="163"/>
      <c r="R695" s="163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160"/>
      <c r="BN695" s="5"/>
    </row>
    <row r="696" spans="1:66" ht="12.75">
      <c r="A696" s="5"/>
      <c r="B696" s="160"/>
      <c r="C696" s="5"/>
      <c r="D696" s="5"/>
      <c r="E696" s="5"/>
      <c r="F696" s="5"/>
      <c r="G696" s="5"/>
      <c r="H696" s="5"/>
      <c r="I696" s="66"/>
      <c r="J696" s="66"/>
      <c r="K696" s="66"/>
      <c r="L696" s="161"/>
      <c r="M696" s="66"/>
      <c r="N696" s="162"/>
      <c r="O696" s="5"/>
      <c r="P696" s="20"/>
      <c r="Q696" s="163"/>
      <c r="R696" s="163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160"/>
      <c r="BN696" s="5"/>
    </row>
    <row r="697" spans="1:66" ht="12.75">
      <c r="A697" s="5"/>
      <c r="B697" s="160"/>
      <c r="C697" s="5"/>
      <c r="D697" s="5"/>
      <c r="E697" s="5"/>
      <c r="F697" s="5"/>
      <c r="G697" s="5"/>
      <c r="H697" s="5"/>
      <c r="I697" s="66"/>
      <c r="J697" s="66"/>
      <c r="K697" s="66"/>
      <c r="L697" s="161"/>
      <c r="M697" s="66"/>
      <c r="N697" s="162"/>
      <c r="O697" s="5"/>
      <c r="P697" s="20"/>
      <c r="Q697" s="163"/>
      <c r="R697" s="163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160"/>
      <c r="BN697" s="5"/>
    </row>
    <row r="698" spans="1:66" ht="12.75">
      <c r="A698" s="5"/>
      <c r="B698" s="160"/>
      <c r="C698" s="5"/>
      <c r="D698" s="5"/>
      <c r="E698" s="5"/>
      <c r="F698" s="5"/>
      <c r="G698" s="5"/>
      <c r="H698" s="5"/>
      <c r="I698" s="66"/>
      <c r="J698" s="66"/>
      <c r="K698" s="66"/>
      <c r="L698" s="161"/>
      <c r="M698" s="66"/>
      <c r="N698" s="162"/>
      <c r="O698" s="5"/>
      <c r="P698" s="20"/>
      <c r="Q698" s="163"/>
      <c r="R698" s="163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160"/>
      <c r="BN698" s="5"/>
    </row>
    <row r="699" spans="1:66" ht="12.75">
      <c r="A699" s="5"/>
      <c r="B699" s="160"/>
      <c r="C699" s="5"/>
      <c r="D699" s="5"/>
      <c r="E699" s="5"/>
      <c r="F699" s="5"/>
      <c r="G699" s="5"/>
      <c r="H699" s="5"/>
      <c r="I699" s="66"/>
      <c r="J699" s="66"/>
      <c r="K699" s="66"/>
      <c r="L699" s="161"/>
      <c r="M699" s="66"/>
      <c r="N699" s="162"/>
      <c r="O699" s="5"/>
      <c r="P699" s="20"/>
      <c r="Q699" s="163"/>
      <c r="R699" s="163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160"/>
      <c r="BN699" s="5"/>
    </row>
    <row r="700" spans="1:66" ht="12.75">
      <c r="A700" s="5"/>
      <c r="B700" s="160"/>
      <c r="C700" s="5"/>
      <c r="D700" s="5"/>
      <c r="E700" s="5"/>
      <c r="F700" s="5"/>
      <c r="G700" s="5"/>
      <c r="H700" s="5"/>
      <c r="I700" s="66"/>
      <c r="J700" s="66"/>
      <c r="K700" s="66"/>
      <c r="L700" s="161"/>
      <c r="M700" s="66"/>
      <c r="N700" s="162"/>
      <c r="O700" s="5"/>
      <c r="P700" s="20"/>
      <c r="Q700" s="163"/>
      <c r="R700" s="163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160"/>
      <c r="BN700" s="5"/>
    </row>
    <row r="701" spans="1:66" ht="12.75">
      <c r="A701" s="5"/>
      <c r="B701" s="160"/>
      <c r="C701" s="5"/>
      <c r="D701" s="5"/>
      <c r="E701" s="5"/>
      <c r="F701" s="5"/>
      <c r="G701" s="5"/>
      <c r="H701" s="5"/>
      <c r="I701" s="66"/>
      <c r="J701" s="66"/>
      <c r="K701" s="66"/>
      <c r="L701" s="161"/>
      <c r="M701" s="66"/>
      <c r="N701" s="162"/>
      <c r="O701" s="5"/>
      <c r="P701" s="20"/>
      <c r="Q701" s="163"/>
      <c r="R701" s="163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160"/>
      <c r="BN701" s="5"/>
    </row>
    <row r="702" spans="1:66" ht="12.75">
      <c r="A702" s="5"/>
      <c r="B702" s="160"/>
      <c r="C702" s="5"/>
      <c r="D702" s="5"/>
      <c r="E702" s="5"/>
      <c r="F702" s="5"/>
      <c r="G702" s="5"/>
      <c r="H702" s="5"/>
      <c r="I702" s="66"/>
      <c r="J702" s="66"/>
      <c r="K702" s="66"/>
      <c r="L702" s="161"/>
      <c r="M702" s="66"/>
      <c r="N702" s="162"/>
      <c r="O702" s="5"/>
      <c r="P702" s="20"/>
      <c r="Q702" s="163"/>
      <c r="R702" s="163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160"/>
      <c r="BN702" s="5"/>
    </row>
    <row r="703" spans="1:66" ht="12.75">
      <c r="A703" s="5"/>
      <c r="B703" s="160"/>
      <c r="C703" s="5"/>
      <c r="D703" s="5"/>
      <c r="E703" s="5"/>
      <c r="F703" s="5"/>
      <c r="G703" s="5"/>
      <c r="H703" s="5"/>
      <c r="I703" s="66"/>
      <c r="J703" s="66"/>
      <c r="K703" s="66"/>
      <c r="L703" s="161"/>
      <c r="M703" s="66"/>
      <c r="N703" s="162"/>
      <c r="O703" s="5"/>
      <c r="P703" s="20"/>
      <c r="Q703" s="163"/>
      <c r="R703" s="163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160"/>
      <c r="BN703" s="5"/>
    </row>
    <row r="704" spans="1:66" ht="12.75">
      <c r="A704" s="5"/>
      <c r="B704" s="160"/>
      <c r="C704" s="5"/>
      <c r="D704" s="5"/>
      <c r="E704" s="5"/>
      <c r="F704" s="5"/>
      <c r="G704" s="5"/>
      <c r="H704" s="5"/>
      <c r="I704" s="66"/>
      <c r="J704" s="66"/>
      <c r="K704" s="66"/>
      <c r="L704" s="161"/>
      <c r="M704" s="66"/>
      <c r="N704" s="162"/>
      <c r="O704" s="5"/>
      <c r="P704" s="20"/>
      <c r="Q704" s="163"/>
      <c r="R704" s="163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160"/>
      <c r="BN704" s="5"/>
    </row>
    <row r="705" spans="1:66" ht="12.75">
      <c r="A705" s="5"/>
      <c r="B705" s="160"/>
      <c r="C705" s="5"/>
      <c r="D705" s="5"/>
      <c r="E705" s="5"/>
      <c r="F705" s="5"/>
      <c r="G705" s="5"/>
      <c r="H705" s="5"/>
      <c r="I705" s="66"/>
      <c r="J705" s="66"/>
      <c r="K705" s="66"/>
      <c r="L705" s="161"/>
      <c r="M705" s="66"/>
      <c r="N705" s="162"/>
      <c r="O705" s="5"/>
      <c r="P705" s="20"/>
      <c r="Q705" s="163"/>
      <c r="R705" s="163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160"/>
      <c r="BN705" s="5"/>
    </row>
    <row r="706" spans="1:66" ht="12.75">
      <c r="A706" s="5"/>
      <c r="B706" s="160"/>
      <c r="C706" s="5"/>
      <c r="D706" s="5"/>
      <c r="E706" s="5"/>
      <c r="F706" s="5"/>
      <c r="G706" s="5"/>
      <c r="H706" s="5"/>
      <c r="I706" s="66"/>
      <c r="J706" s="66"/>
      <c r="K706" s="66"/>
      <c r="L706" s="161"/>
      <c r="M706" s="66"/>
      <c r="N706" s="162"/>
      <c r="O706" s="5"/>
      <c r="P706" s="20"/>
      <c r="Q706" s="163"/>
      <c r="R706" s="163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160"/>
      <c r="BN706" s="5"/>
    </row>
    <row r="707" spans="1:66" ht="12.75">
      <c r="A707" s="5"/>
      <c r="B707" s="160"/>
      <c r="C707" s="5"/>
      <c r="D707" s="5"/>
      <c r="E707" s="5"/>
      <c r="F707" s="5"/>
      <c r="G707" s="5"/>
      <c r="H707" s="5"/>
      <c r="I707" s="66"/>
      <c r="J707" s="66"/>
      <c r="K707" s="66"/>
      <c r="L707" s="161"/>
      <c r="M707" s="66"/>
      <c r="N707" s="162"/>
      <c r="O707" s="5"/>
      <c r="P707" s="20"/>
      <c r="Q707" s="163"/>
      <c r="R707" s="163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160"/>
      <c r="BN707" s="5"/>
    </row>
    <row r="708" spans="1:66" ht="12.75">
      <c r="A708" s="5"/>
      <c r="B708" s="160"/>
      <c r="C708" s="5"/>
      <c r="D708" s="5"/>
      <c r="E708" s="5"/>
      <c r="F708" s="5"/>
      <c r="G708" s="5"/>
      <c r="H708" s="5"/>
      <c r="I708" s="66"/>
      <c r="J708" s="66"/>
      <c r="K708" s="66"/>
      <c r="L708" s="161"/>
      <c r="M708" s="66"/>
      <c r="N708" s="162"/>
      <c r="O708" s="5"/>
      <c r="P708" s="20"/>
      <c r="Q708" s="163"/>
      <c r="R708" s="163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160"/>
      <c r="BN708" s="5"/>
    </row>
    <row r="709" spans="1:66" ht="12.75">
      <c r="A709" s="5"/>
      <c r="B709" s="160"/>
      <c r="C709" s="5"/>
      <c r="D709" s="5"/>
      <c r="E709" s="5"/>
      <c r="F709" s="5"/>
      <c r="G709" s="5"/>
      <c r="H709" s="5"/>
      <c r="I709" s="66"/>
      <c r="J709" s="66"/>
      <c r="K709" s="66"/>
      <c r="L709" s="161"/>
      <c r="M709" s="66"/>
      <c r="N709" s="162"/>
      <c r="O709" s="5"/>
      <c r="P709" s="20"/>
      <c r="Q709" s="163"/>
      <c r="R709" s="163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160"/>
      <c r="BN709" s="5"/>
    </row>
    <row r="710" spans="1:66" ht="12.75">
      <c r="A710" s="5"/>
      <c r="B710" s="160"/>
      <c r="C710" s="5"/>
      <c r="D710" s="5"/>
      <c r="E710" s="5"/>
      <c r="F710" s="5"/>
      <c r="G710" s="5"/>
      <c r="H710" s="5"/>
      <c r="I710" s="66"/>
      <c r="J710" s="66"/>
      <c r="K710" s="66"/>
      <c r="L710" s="161"/>
      <c r="M710" s="66"/>
      <c r="N710" s="162"/>
      <c r="O710" s="5"/>
      <c r="P710" s="20"/>
      <c r="Q710" s="163"/>
      <c r="R710" s="163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160"/>
      <c r="BN710" s="5"/>
    </row>
    <row r="711" spans="1:66" ht="12.75">
      <c r="A711" s="5"/>
      <c r="B711" s="160"/>
      <c r="C711" s="5"/>
      <c r="D711" s="5"/>
      <c r="E711" s="5"/>
      <c r="F711" s="5"/>
      <c r="G711" s="5"/>
      <c r="H711" s="5"/>
      <c r="I711" s="66"/>
      <c r="J711" s="66"/>
      <c r="K711" s="66"/>
      <c r="L711" s="161"/>
      <c r="M711" s="66"/>
      <c r="N711" s="162"/>
      <c r="O711" s="5"/>
      <c r="P711" s="20"/>
      <c r="Q711" s="163"/>
      <c r="R711" s="163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160"/>
      <c r="BN711" s="5"/>
    </row>
    <row r="712" spans="1:66" ht="12.75">
      <c r="A712" s="5"/>
      <c r="B712" s="160"/>
      <c r="C712" s="5"/>
      <c r="D712" s="5"/>
      <c r="E712" s="5"/>
      <c r="F712" s="5"/>
      <c r="G712" s="5"/>
      <c r="H712" s="5"/>
      <c r="I712" s="66"/>
      <c r="J712" s="66"/>
      <c r="K712" s="66"/>
      <c r="L712" s="161"/>
      <c r="M712" s="66"/>
      <c r="N712" s="162"/>
      <c r="O712" s="5"/>
      <c r="P712" s="20"/>
      <c r="Q712" s="163"/>
      <c r="R712" s="163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160"/>
      <c r="BN712" s="5"/>
    </row>
    <row r="713" spans="1:66" ht="12.75">
      <c r="A713" s="5"/>
      <c r="B713" s="160"/>
      <c r="C713" s="5"/>
      <c r="D713" s="5"/>
      <c r="E713" s="5"/>
      <c r="F713" s="5"/>
      <c r="G713" s="5"/>
      <c r="H713" s="5"/>
      <c r="I713" s="66"/>
      <c r="J713" s="66"/>
      <c r="K713" s="66"/>
      <c r="L713" s="161"/>
      <c r="M713" s="66"/>
      <c r="N713" s="162"/>
      <c r="O713" s="5"/>
      <c r="P713" s="20"/>
      <c r="Q713" s="163"/>
      <c r="R713" s="163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160"/>
      <c r="BN713" s="5"/>
    </row>
    <row r="714" spans="1:66" ht="12.75">
      <c r="A714" s="5"/>
      <c r="B714" s="160"/>
      <c r="C714" s="5"/>
      <c r="D714" s="5"/>
      <c r="E714" s="5"/>
      <c r="F714" s="5"/>
      <c r="G714" s="5"/>
      <c r="H714" s="5"/>
      <c r="I714" s="66"/>
      <c r="J714" s="66"/>
      <c r="K714" s="66"/>
      <c r="L714" s="161"/>
      <c r="M714" s="66"/>
      <c r="N714" s="162"/>
      <c r="O714" s="5"/>
      <c r="P714" s="20"/>
      <c r="Q714" s="163"/>
      <c r="R714" s="163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160"/>
      <c r="BN714" s="5"/>
    </row>
    <row r="715" spans="1:66" ht="12.75">
      <c r="A715" s="5"/>
      <c r="B715" s="160"/>
      <c r="C715" s="5"/>
      <c r="D715" s="5"/>
      <c r="E715" s="5"/>
      <c r="F715" s="5"/>
      <c r="G715" s="5"/>
      <c r="H715" s="5"/>
      <c r="I715" s="66"/>
      <c r="J715" s="66"/>
      <c r="K715" s="66"/>
      <c r="L715" s="161"/>
      <c r="M715" s="66"/>
      <c r="N715" s="162"/>
      <c r="O715" s="5"/>
      <c r="P715" s="20"/>
      <c r="Q715" s="163"/>
      <c r="R715" s="163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160"/>
      <c r="BN715" s="5"/>
    </row>
    <row r="716" spans="1:66" ht="12.75">
      <c r="A716" s="5"/>
      <c r="B716" s="160"/>
      <c r="C716" s="5"/>
      <c r="D716" s="5"/>
      <c r="E716" s="5"/>
      <c r="F716" s="5"/>
      <c r="G716" s="5"/>
      <c r="H716" s="5"/>
      <c r="I716" s="66"/>
      <c r="J716" s="66"/>
      <c r="K716" s="66"/>
      <c r="L716" s="161"/>
      <c r="M716" s="66"/>
      <c r="N716" s="162"/>
      <c r="O716" s="5"/>
      <c r="P716" s="20"/>
      <c r="Q716" s="163"/>
      <c r="R716" s="163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160"/>
      <c r="BN716" s="5"/>
    </row>
    <row r="717" spans="1:66" ht="12.75">
      <c r="A717" s="5"/>
      <c r="B717" s="160"/>
      <c r="C717" s="5"/>
      <c r="D717" s="5"/>
      <c r="E717" s="5"/>
      <c r="F717" s="5"/>
      <c r="G717" s="5"/>
      <c r="H717" s="5"/>
      <c r="I717" s="66"/>
      <c r="J717" s="66"/>
      <c r="K717" s="66"/>
      <c r="L717" s="161"/>
      <c r="M717" s="66"/>
      <c r="N717" s="162"/>
      <c r="O717" s="5"/>
      <c r="P717" s="20"/>
      <c r="Q717" s="163"/>
      <c r="R717" s="163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160"/>
      <c r="BN717" s="5"/>
    </row>
    <row r="718" spans="1:66" ht="12.75">
      <c r="A718" s="5"/>
      <c r="B718" s="160"/>
      <c r="C718" s="5"/>
      <c r="D718" s="5"/>
      <c r="E718" s="5"/>
      <c r="F718" s="5"/>
      <c r="G718" s="5"/>
      <c r="H718" s="5"/>
      <c r="I718" s="66"/>
      <c r="J718" s="66"/>
      <c r="K718" s="66"/>
      <c r="L718" s="161"/>
      <c r="M718" s="66"/>
      <c r="N718" s="162"/>
      <c r="O718" s="5"/>
      <c r="P718" s="20"/>
      <c r="Q718" s="163"/>
      <c r="R718" s="163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160"/>
      <c r="BN718" s="5"/>
    </row>
    <row r="719" spans="1:66" ht="12.75">
      <c r="A719" s="5"/>
      <c r="B719" s="160"/>
      <c r="C719" s="5"/>
      <c r="D719" s="5"/>
      <c r="E719" s="5"/>
      <c r="F719" s="5"/>
      <c r="G719" s="5"/>
      <c r="H719" s="5"/>
      <c r="I719" s="66"/>
      <c r="J719" s="66"/>
      <c r="K719" s="66"/>
      <c r="L719" s="161"/>
      <c r="M719" s="66"/>
      <c r="N719" s="162"/>
      <c r="O719" s="5"/>
      <c r="P719" s="20"/>
      <c r="Q719" s="163"/>
      <c r="R719" s="163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160"/>
      <c r="BN719" s="5"/>
    </row>
    <row r="720" spans="1:66" ht="12.75">
      <c r="A720" s="5"/>
      <c r="B720" s="160"/>
      <c r="C720" s="5"/>
      <c r="D720" s="5"/>
      <c r="E720" s="5"/>
      <c r="F720" s="5"/>
      <c r="G720" s="5"/>
      <c r="H720" s="5"/>
      <c r="I720" s="66"/>
      <c r="J720" s="66"/>
      <c r="K720" s="66"/>
      <c r="L720" s="161"/>
      <c r="M720" s="66"/>
      <c r="N720" s="162"/>
      <c r="O720" s="5"/>
      <c r="P720" s="20"/>
      <c r="Q720" s="163"/>
      <c r="R720" s="163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160"/>
      <c r="BN720" s="5"/>
    </row>
    <row r="721" spans="1:66" ht="12.75">
      <c r="A721" s="5"/>
      <c r="B721" s="160"/>
      <c r="C721" s="5"/>
      <c r="D721" s="5"/>
      <c r="E721" s="5"/>
      <c r="F721" s="5"/>
      <c r="G721" s="5"/>
      <c r="H721" s="5"/>
      <c r="I721" s="66"/>
      <c r="J721" s="66"/>
      <c r="K721" s="66"/>
      <c r="L721" s="161"/>
      <c r="M721" s="66"/>
      <c r="N721" s="162"/>
      <c r="O721" s="5"/>
      <c r="P721" s="20"/>
      <c r="Q721" s="163"/>
      <c r="R721" s="163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160"/>
      <c r="BN721" s="5"/>
    </row>
    <row r="722" spans="1:66" ht="12.75">
      <c r="A722" s="5"/>
      <c r="B722" s="160"/>
      <c r="C722" s="5"/>
      <c r="D722" s="5"/>
      <c r="E722" s="5"/>
      <c r="F722" s="5"/>
      <c r="G722" s="5"/>
      <c r="H722" s="5"/>
      <c r="I722" s="66"/>
      <c r="J722" s="66"/>
      <c r="K722" s="66"/>
      <c r="L722" s="161"/>
      <c r="M722" s="66"/>
      <c r="N722" s="162"/>
      <c r="O722" s="5"/>
      <c r="P722" s="20"/>
      <c r="Q722" s="163"/>
      <c r="R722" s="163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160"/>
      <c r="BN722" s="5"/>
    </row>
    <row r="723" spans="1:66" ht="12.75">
      <c r="A723" s="5"/>
      <c r="B723" s="160"/>
      <c r="C723" s="5"/>
      <c r="D723" s="5"/>
      <c r="E723" s="5"/>
      <c r="F723" s="5"/>
      <c r="G723" s="5"/>
      <c r="H723" s="5"/>
      <c r="I723" s="66"/>
      <c r="J723" s="66"/>
      <c r="K723" s="66"/>
      <c r="L723" s="161"/>
      <c r="M723" s="66"/>
      <c r="N723" s="162"/>
      <c r="O723" s="5"/>
      <c r="P723" s="20"/>
      <c r="Q723" s="163"/>
      <c r="R723" s="163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160"/>
      <c r="BN723" s="5"/>
    </row>
    <row r="724" spans="1:66" ht="12.75">
      <c r="A724" s="5"/>
      <c r="B724" s="160"/>
      <c r="C724" s="5"/>
      <c r="D724" s="5"/>
      <c r="E724" s="5"/>
      <c r="F724" s="5"/>
      <c r="G724" s="5"/>
      <c r="H724" s="5"/>
      <c r="I724" s="66"/>
      <c r="J724" s="66"/>
      <c r="K724" s="66"/>
      <c r="L724" s="161"/>
      <c r="M724" s="66"/>
      <c r="N724" s="162"/>
      <c r="O724" s="5"/>
      <c r="P724" s="20"/>
      <c r="Q724" s="163"/>
      <c r="R724" s="163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160"/>
      <c r="BN724" s="5"/>
    </row>
    <row r="725" spans="1:66" ht="12.75">
      <c r="A725" s="5"/>
      <c r="B725" s="160"/>
      <c r="C725" s="5"/>
      <c r="D725" s="5"/>
      <c r="E725" s="5"/>
      <c r="F725" s="5"/>
      <c r="G725" s="5"/>
      <c r="H725" s="5"/>
      <c r="I725" s="66"/>
      <c r="J725" s="66"/>
      <c r="K725" s="66"/>
      <c r="L725" s="161"/>
      <c r="M725" s="66"/>
      <c r="N725" s="162"/>
      <c r="O725" s="5"/>
      <c r="P725" s="20"/>
      <c r="Q725" s="163"/>
      <c r="R725" s="163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160"/>
      <c r="BN725" s="5"/>
    </row>
    <row r="726" spans="1:66" ht="12.75">
      <c r="A726" s="5"/>
      <c r="B726" s="160"/>
      <c r="C726" s="5"/>
      <c r="D726" s="5"/>
      <c r="E726" s="5"/>
      <c r="F726" s="5"/>
      <c r="G726" s="5"/>
      <c r="H726" s="5"/>
      <c r="I726" s="66"/>
      <c r="J726" s="66"/>
      <c r="K726" s="66"/>
      <c r="L726" s="161"/>
      <c r="M726" s="66"/>
      <c r="N726" s="162"/>
      <c r="O726" s="5"/>
      <c r="P726" s="20"/>
      <c r="Q726" s="163"/>
      <c r="R726" s="163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160"/>
      <c r="BN726" s="5"/>
    </row>
    <row r="727" spans="1:66" ht="12.75">
      <c r="A727" s="5"/>
      <c r="B727" s="160"/>
      <c r="C727" s="5"/>
      <c r="D727" s="5"/>
      <c r="E727" s="5"/>
      <c r="F727" s="5"/>
      <c r="G727" s="5"/>
      <c r="H727" s="5"/>
      <c r="I727" s="66"/>
      <c r="J727" s="66"/>
      <c r="K727" s="66"/>
      <c r="L727" s="161"/>
      <c r="M727" s="66"/>
      <c r="N727" s="162"/>
      <c r="O727" s="5"/>
      <c r="P727" s="20"/>
      <c r="Q727" s="163"/>
      <c r="R727" s="163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160"/>
      <c r="BN727" s="5"/>
    </row>
    <row r="728" spans="1:66" ht="12.75">
      <c r="A728" s="5"/>
      <c r="B728" s="160"/>
      <c r="C728" s="5"/>
      <c r="D728" s="5"/>
      <c r="E728" s="5"/>
      <c r="F728" s="5"/>
      <c r="G728" s="5"/>
      <c r="H728" s="5"/>
      <c r="I728" s="66"/>
      <c r="J728" s="66"/>
      <c r="K728" s="66"/>
      <c r="L728" s="161"/>
      <c r="M728" s="66"/>
      <c r="N728" s="162"/>
      <c r="O728" s="5"/>
      <c r="P728" s="20"/>
      <c r="Q728" s="163"/>
      <c r="R728" s="163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160"/>
      <c r="BN728" s="5"/>
    </row>
    <row r="729" spans="1:66" ht="12.75">
      <c r="A729" s="5"/>
      <c r="B729" s="160"/>
      <c r="C729" s="5"/>
      <c r="D729" s="5"/>
      <c r="E729" s="5"/>
      <c r="F729" s="5"/>
      <c r="G729" s="5"/>
      <c r="H729" s="5"/>
      <c r="I729" s="66"/>
      <c r="J729" s="66"/>
      <c r="K729" s="66"/>
      <c r="L729" s="161"/>
      <c r="M729" s="66"/>
      <c r="N729" s="162"/>
      <c r="O729" s="5"/>
      <c r="P729" s="20"/>
      <c r="Q729" s="163"/>
      <c r="R729" s="163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160"/>
      <c r="BN729" s="5"/>
    </row>
    <row r="730" spans="1:66" ht="12.75">
      <c r="A730" s="5"/>
      <c r="B730" s="160"/>
      <c r="C730" s="5"/>
      <c r="D730" s="5"/>
      <c r="E730" s="5"/>
      <c r="F730" s="5"/>
      <c r="G730" s="5"/>
      <c r="H730" s="5"/>
      <c r="I730" s="66"/>
      <c r="J730" s="66"/>
      <c r="K730" s="66"/>
      <c r="L730" s="161"/>
      <c r="M730" s="66"/>
      <c r="N730" s="162"/>
      <c r="O730" s="5"/>
      <c r="P730" s="20"/>
      <c r="Q730" s="163"/>
      <c r="R730" s="163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160"/>
      <c r="BN730" s="5"/>
    </row>
    <row r="731" spans="1:66" ht="12.75">
      <c r="A731" s="5"/>
      <c r="B731" s="160"/>
      <c r="C731" s="5"/>
      <c r="D731" s="5"/>
      <c r="E731" s="5"/>
      <c r="F731" s="5"/>
      <c r="G731" s="5"/>
      <c r="H731" s="5"/>
      <c r="I731" s="66"/>
      <c r="J731" s="66"/>
      <c r="K731" s="66"/>
      <c r="L731" s="161"/>
      <c r="M731" s="66"/>
      <c r="N731" s="162"/>
      <c r="O731" s="5"/>
      <c r="P731" s="20"/>
      <c r="Q731" s="163"/>
      <c r="R731" s="163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160"/>
      <c r="BN731" s="5"/>
    </row>
    <row r="732" spans="1:66" ht="12.75">
      <c r="A732" s="5"/>
      <c r="B732" s="160"/>
      <c r="C732" s="5"/>
      <c r="D732" s="5"/>
      <c r="E732" s="5"/>
      <c r="F732" s="5"/>
      <c r="G732" s="5"/>
      <c r="H732" s="5"/>
      <c r="I732" s="66"/>
      <c r="J732" s="66"/>
      <c r="K732" s="66"/>
      <c r="L732" s="161"/>
      <c r="M732" s="66"/>
      <c r="N732" s="162"/>
      <c r="O732" s="5"/>
      <c r="P732" s="20"/>
      <c r="Q732" s="163"/>
      <c r="R732" s="163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160"/>
      <c r="BN732" s="5"/>
    </row>
    <row r="733" spans="1:66" ht="12.75">
      <c r="A733" s="5"/>
      <c r="B733" s="160"/>
      <c r="C733" s="5"/>
      <c r="D733" s="5"/>
      <c r="E733" s="5"/>
      <c r="F733" s="5"/>
      <c r="G733" s="5"/>
      <c r="H733" s="5"/>
      <c r="I733" s="66"/>
      <c r="J733" s="66"/>
      <c r="K733" s="66"/>
      <c r="L733" s="161"/>
      <c r="M733" s="66"/>
      <c r="N733" s="162"/>
      <c r="O733" s="5"/>
      <c r="P733" s="20"/>
      <c r="Q733" s="163"/>
      <c r="R733" s="163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160"/>
      <c r="BN733" s="5"/>
    </row>
    <row r="734" spans="1:66" ht="12.75">
      <c r="A734" s="5"/>
      <c r="B734" s="160"/>
      <c r="C734" s="5"/>
      <c r="D734" s="5"/>
      <c r="E734" s="5"/>
      <c r="F734" s="5"/>
      <c r="G734" s="5"/>
      <c r="H734" s="5"/>
      <c r="I734" s="66"/>
      <c r="J734" s="66"/>
      <c r="K734" s="66"/>
      <c r="L734" s="161"/>
      <c r="M734" s="66"/>
      <c r="N734" s="162"/>
      <c r="O734" s="5"/>
      <c r="P734" s="20"/>
      <c r="Q734" s="163"/>
      <c r="R734" s="163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160"/>
      <c r="BN734" s="5"/>
    </row>
    <row r="735" spans="1:66" ht="12.75">
      <c r="A735" s="5"/>
      <c r="B735" s="160"/>
      <c r="C735" s="5"/>
      <c r="D735" s="5"/>
      <c r="E735" s="5"/>
      <c r="F735" s="5"/>
      <c r="G735" s="5"/>
      <c r="H735" s="5"/>
      <c r="I735" s="66"/>
      <c r="J735" s="66"/>
      <c r="K735" s="66"/>
      <c r="L735" s="161"/>
      <c r="M735" s="66"/>
      <c r="N735" s="162"/>
      <c r="O735" s="5"/>
      <c r="P735" s="20"/>
      <c r="Q735" s="163"/>
      <c r="R735" s="163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160"/>
      <c r="BN735" s="5"/>
    </row>
    <row r="736" spans="1:66" ht="12.75">
      <c r="A736" s="5"/>
      <c r="B736" s="160"/>
      <c r="C736" s="5"/>
      <c r="D736" s="5"/>
      <c r="E736" s="5"/>
      <c r="F736" s="5"/>
      <c r="G736" s="5"/>
      <c r="H736" s="5"/>
      <c r="I736" s="66"/>
      <c r="J736" s="66"/>
      <c r="K736" s="66"/>
      <c r="L736" s="161"/>
      <c r="M736" s="66"/>
      <c r="N736" s="162"/>
      <c r="O736" s="5"/>
      <c r="P736" s="20"/>
      <c r="Q736" s="163"/>
      <c r="R736" s="163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160"/>
      <c r="BN736" s="5"/>
    </row>
    <row r="737" spans="1:66" ht="12.75">
      <c r="A737" s="5"/>
      <c r="B737" s="160"/>
      <c r="C737" s="5"/>
      <c r="D737" s="5"/>
      <c r="E737" s="5"/>
      <c r="F737" s="5"/>
      <c r="G737" s="5"/>
      <c r="H737" s="5"/>
      <c r="I737" s="66"/>
      <c r="J737" s="66"/>
      <c r="K737" s="66"/>
      <c r="L737" s="161"/>
      <c r="M737" s="66"/>
      <c r="N737" s="162"/>
      <c r="O737" s="5"/>
      <c r="P737" s="20"/>
      <c r="Q737" s="163"/>
      <c r="R737" s="163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160"/>
      <c r="BN737" s="5"/>
    </row>
    <row r="738" spans="1:66" ht="12.75">
      <c r="A738" s="5"/>
      <c r="B738" s="160"/>
      <c r="C738" s="5"/>
      <c r="D738" s="5"/>
      <c r="E738" s="5"/>
      <c r="F738" s="5"/>
      <c r="G738" s="5"/>
      <c r="H738" s="5"/>
      <c r="I738" s="66"/>
      <c r="J738" s="66"/>
      <c r="K738" s="66"/>
      <c r="L738" s="161"/>
      <c r="M738" s="66"/>
      <c r="N738" s="162"/>
      <c r="O738" s="5"/>
      <c r="P738" s="20"/>
      <c r="Q738" s="163"/>
      <c r="R738" s="163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160"/>
      <c r="BN738" s="5"/>
    </row>
    <row r="739" spans="1:66" ht="12.75">
      <c r="A739" s="5"/>
      <c r="B739" s="160"/>
      <c r="C739" s="5"/>
      <c r="D739" s="5"/>
      <c r="E739" s="5"/>
      <c r="F739" s="5"/>
      <c r="G739" s="5"/>
      <c r="H739" s="5"/>
      <c r="I739" s="66"/>
      <c r="J739" s="66"/>
      <c r="K739" s="66"/>
      <c r="L739" s="161"/>
      <c r="M739" s="66"/>
      <c r="N739" s="162"/>
      <c r="O739" s="5"/>
      <c r="P739" s="20"/>
      <c r="Q739" s="163"/>
      <c r="R739" s="163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160"/>
      <c r="BN739" s="5"/>
    </row>
    <row r="740" spans="1:66" ht="12.75">
      <c r="A740" s="5"/>
      <c r="B740" s="160"/>
      <c r="C740" s="5"/>
      <c r="D740" s="5"/>
      <c r="E740" s="5"/>
      <c r="F740" s="5"/>
      <c r="G740" s="5"/>
      <c r="H740" s="5"/>
      <c r="I740" s="66"/>
      <c r="J740" s="66"/>
      <c r="K740" s="66"/>
      <c r="L740" s="161"/>
      <c r="M740" s="66"/>
      <c r="N740" s="162"/>
      <c r="O740" s="5"/>
      <c r="P740" s="20"/>
      <c r="Q740" s="163"/>
      <c r="R740" s="163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160"/>
      <c r="BN740" s="5"/>
    </row>
    <row r="741" spans="1:66" ht="12.75">
      <c r="A741" s="5"/>
      <c r="B741" s="160"/>
      <c r="C741" s="5"/>
      <c r="D741" s="5"/>
      <c r="E741" s="5"/>
      <c r="F741" s="5"/>
      <c r="G741" s="5"/>
      <c r="H741" s="5"/>
      <c r="I741" s="66"/>
      <c r="J741" s="66"/>
      <c r="K741" s="66"/>
      <c r="L741" s="161"/>
      <c r="M741" s="66"/>
      <c r="N741" s="162"/>
      <c r="O741" s="5"/>
      <c r="P741" s="20"/>
      <c r="Q741" s="163"/>
      <c r="R741" s="163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160"/>
      <c r="BN741" s="5"/>
    </row>
    <row r="742" spans="1:66" ht="12.75">
      <c r="A742" s="5"/>
      <c r="B742" s="160"/>
      <c r="C742" s="5"/>
      <c r="D742" s="5"/>
      <c r="E742" s="5"/>
      <c r="F742" s="5"/>
      <c r="G742" s="5"/>
      <c r="H742" s="5"/>
      <c r="I742" s="66"/>
      <c r="J742" s="66"/>
      <c r="K742" s="66"/>
      <c r="L742" s="161"/>
      <c r="M742" s="66"/>
      <c r="N742" s="162"/>
      <c r="O742" s="5"/>
      <c r="P742" s="20"/>
      <c r="Q742" s="163"/>
      <c r="R742" s="163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160"/>
      <c r="BN742" s="5"/>
    </row>
    <row r="743" spans="1:66" ht="12.75">
      <c r="A743" s="5"/>
      <c r="B743" s="160"/>
      <c r="C743" s="5"/>
      <c r="D743" s="5"/>
      <c r="E743" s="5"/>
      <c r="F743" s="5"/>
      <c r="G743" s="5"/>
      <c r="H743" s="5"/>
      <c r="I743" s="66"/>
      <c r="J743" s="66"/>
      <c r="K743" s="66"/>
      <c r="L743" s="161"/>
      <c r="M743" s="66"/>
      <c r="N743" s="162"/>
      <c r="O743" s="5"/>
      <c r="P743" s="20"/>
      <c r="Q743" s="163"/>
      <c r="R743" s="163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160"/>
      <c r="BN743" s="5"/>
    </row>
    <row r="744" spans="1:66" ht="12.75">
      <c r="A744" s="5"/>
      <c r="B744" s="160"/>
      <c r="C744" s="5"/>
      <c r="D744" s="5"/>
      <c r="E744" s="5"/>
      <c r="F744" s="5"/>
      <c r="G744" s="5"/>
      <c r="H744" s="5"/>
      <c r="I744" s="66"/>
      <c r="J744" s="66"/>
      <c r="K744" s="66"/>
      <c r="L744" s="161"/>
      <c r="M744" s="66"/>
      <c r="N744" s="162"/>
      <c r="O744" s="5"/>
      <c r="P744" s="20"/>
      <c r="Q744" s="163"/>
      <c r="R744" s="163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160"/>
      <c r="BN744" s="5"/>
    </row>
    <row r="745" spans="1:66" ht="12.75">
      <c r="A745" s="5"/>
      <c r="B745" s="160"/>
      <c r="C745" s="5"/>
      <c r="D745" s="5"/>
      <c r="E745" s="5"/>
      <c r="F745" s="5"/>
      <c r="G745" s="5"/>
      <c r="H745" s="5"/>
      <c r="I745" s="66"/>
      <c r="J745" s="66"/>
      <c r="K745" s="66"/>
      <c r="L745" s="161"/>
      <c r="M745" s="66"/>
      <c r="N745" s="162"/>
      <c r="O745" s="5"/>
      <c r="P745" s="20"/>
      <c r="Q745" s="163"/>
      <c r="R745" s="163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160"/>
      <c r="BN745" s="5"/>
    </row>
    <row r="746" spans="1:66" ht="12.75">
      <c r="A746" s="5"/>
      <c r="B746" s="160"/>
      <c r="C746" s="5"/>
      <c r="D746" s="5"/>
      <c r="E746" s="5"/>
      <c r="F746" s="5"/>
      <c r="G746" s="5"/>
      <c r="H746" s="5"/>
      <c r="I746" s="66"/>
      <c r="J746" s="66"/>
      <c r="K746" s="66"/>
      <c r="L746" s="161"/>
      <c r="M746" s="66"/>
      <c r="N746" s="162"/>
      <c r="O746" s="5"/>
      <c r="P746" s="20"/>
      <c r="Q746" s="163"/>
      <c r="R746" s="163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160"/>
      <c r="BN746" s="5"/>
    </row>
    <row r="747" spans="1:66" ht="12.75">
      <c r="A747" s="5"/>
      <c r="B747" s="160"/>
      <c r="C747" s="5"/>
      <c r="D747" s="5"/>
      <c r="E747" s="5"/>
      <c r="F747" s="5"/>
      <c r="G747" s="5"/>
      <c r="H747" s="5"/>
      <c r="I747" s="66"/>
      <c r="J747" s="66"/>
      <c r="K747" s="66"/>
      <c r="L747" s="161"/>
      <c r="M747" s="66"/>
      <c r="N747" s="162"/>
      <c r="O747" s="5"/>
      <c r="P747" s="20"/>
      <c r="Q747" s="163"/>
      <c r="R747" s="163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160"/>
      <c r="BN747" s="5"/>
    </row>
    <row r="748" spans="1:66" ht="12.75">
      <c r="A748" s="5"/>
      <c r="B748" s="160"/>
      <c r="C748" s="5"/>
      <c r="D748" s="5"/>
      <c r="E748" s="5"/>
      <c r="F748" s="5"/>
      <c r="G748" s="5"/>
      <c r="H748" s="5"/>
      <c r="I748" s="66"/>
      <c r="J748" s="66"/>
      <c r="K748" s="66"/>
      <c r="L748" s="161"/>
      <c r="M748" s="66"/>
      <c r="N748" s="162"/>
      <c r="O748" s="5"/>
      <c r="P748" s="20"/>
      <c r="Q748" s="163"/>
      <c r="R748" s="163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160"/>
      <c r="BN748" s="5"/>
    </row>
    <row r="749" spans="1:66" ht="12.75">
      <c r="A749" s="5"/>
      <c r="B749" s="160"/>
      <c r="C749" s="5"/>
      <c r="D749" s="5"/>
      <c r="E749" s="5"/>
      <c r="F749" s="5"/>
      <c r="G749" s="5"/>
      <c r="H749" s="5"/>
      <c r="I749" s="66"/>
      <c r="J749" s="66"/>
      <c r="K749" s="66"/>
      <c r="L749" s="161"/>
      <c r="M749" s="66"/>
      <c r="N749" s="162"/>
      <c r="O749" s="5"/>
      <c r="P749" s="20"/>
      <c r="Q749" s="163"/>
      <c r="R749" s="163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160"/>
      <c r="BN749" s="5"/>
    </row>
    <row r="750" spans="1:66" ht="12.75">
      <c r="A750" s="5"/>
      <c r="B750" s="160"/>
      <c r="C750" s="5"/>
      <c r="D750" s="5"/>
      <c r="E750" s="5"/>
      <c r="F750" s="5"/>
      <c r="G750" s="5"/>
      <c r="H750" s="5"/>
      <c r="I750" s="66"/>
      <c r="J750" s="66"/>
      <c r="K750" s="66"/>
      <c r="L750" s="161"/>
      <c r="M750" s="66"/>
      <c r="N750" s="162"/>
      <c r="O750" s="5"/>
      <c r="P750" s="20"/>
      <c r="Q750" s="163"/>
      <c r="R750" s="163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160"/>
      <c r="BN750" s="5"/>
    </row>
    <row r="751" spans="1:66" ht="12.75">
      <c r="A751" s="5"/>
      <c r="B751" s="160"/>
      <c r="C751" s="5"/>
      <c r="D751" s="5"/>
      <c r="E751" s="5"/>
      <c r="F751" s="5"/>
      <c r="G751" s="5"/>
      <c r="H751" s="5"/>
      <c r="I751" s="66"/>
      <c r="J751" s="66"/>
      <c r="K751" s="66"/>
      <c r="L751" s="161"/>
      <c r="M751" s="66"/>
      <c r="N751" s="162"/>
      <c r="O751" s="5"/>
      <c r="P751" s="20"/>
      <c r="Q751" s="163"/>
      <c r="R751" s="163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160"/>
      <c r="BN751" s="5"/>
    </row>
    <row r="752" spans="1:66" ht="12.75">
      <c r="A752" s="5"/>
      <c r="B752" s="160"/>
      <c r="C752" s="5"/>
      <c r="D752" s="5"/>
      <c r="E752" s="5"/>
      <c r="F752" s="5"/>
      <c r="G752" s="5"/>
      <c r="H752" s="5"/>
      <c r="I752" s="66"/>
      <c r="J752" s="66"/>
      <c r="K752" s="66"/>
      <c r="L752" s="161"/>
      <c r="M752" s="66"/>
      <c r="N752" s="162"/>
      <c r="O752" s="5"/>
      <c r="P752" s="20"/>
      <c r="Q752" s="163"/>
      <c r="R752" s="163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160"/>
      <c r="BN752" s="5"/>
    </row>
    <row r="753" spans="1:66" ht="12.75">
      <c r="A753" s="5"/>
      <c r="B753" s="160"/>
      <c r="C753" s="5"/>
      <c r="D753" s="5"/>
      <c r="E753" s="5"/>
      <c r="F753" s="5"/>
      <c r="G753" s="5"/>
      <c r="H753" s="5"/>
      <c r="I753" s="66"/>
      <c r="J753" s="66"/>
      <c r="K753" s="66"/>
      <c r="L753" s="161"/>
      <c r="M753" s="66"/>
      <c r="N753" s="162"/>
      <c r="O753" s="5"/>
      <c r="P753" s="20"/>
      <c r="Q753" s="163"/>
      <c r="R753" s="163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160"/>
      <c r="BN753" s="5"/>
    </row>
    <row r="754" spans="1:66" ht="12.75">
      <c r="A754" s="5"/>
      <c r="B754" s="160"/>
      <c r="C754" s="5"/>
      <c r="D754" s="5"/>
      <c r="E754" s="5"/>
      <c r="F754" s="5"/>
      <c r="G754" s="5"/>
      <c r="H754" s="5"/>
      <c r="I754" s="66"/>
      <c r="J754" s="66"/>
      <c r="K754" s="66"/>
      <c r="L754" s="161"/>
      <c r="M754" s="66"/>
      <c r="N754" s="162"/>
      <c r="O754" s="5"/>
      <c r="P754" s="20"/>
      <c r="Q754" s="163"/>
      <c r="R754" s="163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160"/>
      <c r="BN754" s="5"/>
    </row>
    <row r="755" spans="1:66" ht="12.75">
      <c r="A755" s="5"/>
      <c r="B755" s="160"/>
      <c r="C755" s="5"/>
      <c r="D755" s="5"/>
      <c r="E755" s="5"/>
      <c r="F755" s="5"/>
      <c r="G755" s="5"/>
      <c r="H755" s="5"/>
      <c r="I755" s="66"/>
      <c r="J755" s="66"/>
      <c r="K755" s="66"/>
      <c r="L755" s="161"/>
      <c r="M755" s="66"/>
      <c r="N755" s="162"/>
      <c r="O755" s="5"/>
      <c r="P755" s="20"/>
      <c r="Q755" s="163"/>
      <c r="R755" s="163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160"/>
      <c r="BN755" s="5"/>
    </row>
    <row r="756" spans="1:66" ht="12.75">
      <c r="A756" s="5"/>
      <c r="B756" s="160"/>
      <c r="C756" s="5"/>
      <c r="D756" s="5"/>
      <c r="E756" s="5"/>
      <c r="F756" s="5"/>
      <c r="G756" s="5"/>
      <c r="H756" s="5"/>
      <c r="I756" s="66"/>
      <c r="J756" s="66"/>
      <c r="K756" s="66"/>
      <c r="L756" s="161"/>
      <c r="M756" s="66"/>
      <c r="N756" s="162"/>
      <c r="O756" s="5"/>
      <c r="P756" s="20"/>
      <c r="Q756" s="163"/>
      <c r="R756" s="163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160"/>
      <c r="BN756" s="5"/>
    </row>
    <row r="757" spans="1:66" ht="12.75">
      <c r="A757" s="5"/>
      <c r="B757" s="160"/>
      <c r="C757" s="5"/>
      <c r="D757" s="5"/>
      <c r="E757" s="5"/>
      <c r="F757" s="5"/>
      <c r="G757" s="5"/>
      <c r="H757" s="5"/>
      <c r="I757" s="66"/>
      <c r="J757" s="66"/>
      <c r="K757" s="66"/>
      <c r="L757" s="161"/>
      <c r="M757" s="66"/>
      <c r="N757" s="162"/>
      <c r="O757" s="5"/>
      <c r="P757" s="20"/>
      <c r="Q757" s="163"/>
      <c r="R757" s="163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160"/>
      <c r="BN757" s="5"/>
    </row>
    <row r="758" spans="1:66" ht="12.75">
      <c r="A758" s="5"/>
      <c r="B758" s="160"/>
      <c r="C758" s="5"/>
      <c r="D758" s="5"/>
      <c r="E758" s="5"/>
      <c r="F758" s="5"/>
      <c r="G758" s="5"/>
      <c r="H758" s="5"/>
      <c r="I758" s="66"/>
      <c r="J758" s="66"/>
      <c r="K758" s="66"/>
      <c r="L758" s="161"/>
      <c r="M758" s="66"/>
      <c r="N758" s="162"/>
      <c r="O758" s="5"/>
      <c r="P758" s="20"/>
      <c r="Q758" s="163"/>
      <c r="R758" s="163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160"/>
      <c r="BN758" s="5"/>
    </row>
    <row r="759" spans="1:66" ht="12.75">
      <c r="A759" s="5"/>
      <c r="B759" s="160"/>
      <c r="C759" s="5"/>
      <c r="D759" s="5"/>
      <c r="E759" s="5"/>
      <c r="F759" s="5"/>
      <c r="G759" s="5"/>
      <c r="H759" s="5"/>
      <c r="I759" s="66"/>
      <c r="J759" s="66"/>
      <c r="K759" s="66"/>
      <c r="L759" s="161"/>
      <c r="M759" s="66"/>
      <c r="N759" s="162"/>
      <c r="O759" s="5"/>
      <c r="P759" s="20"/>
      <c r="Q759" s="163"/>
      <c r="R759" s="163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160"/>
      <c r="BN759" s="5"/>
    </row>
    <row r="760" spans="1:66" ht="12.75">
      <c r="A760" s="5"/>
      <c r="B760" s="160"/>
      <c r="C760" s="5"/>
      <c r="D760" s="5"/>
      <c r="E760" s="5"/>
      <c r="F760" s="5"/>
      <c r="G760" s="5"/>
      <c r="H760" s="5"/>
      <c r="I760" s="66"/>
      <c r="J760" s="66"/>
      <c r="K760" s="66"/>
      <c r="L760" s="161"/>
      <c r="M760" s="66"/>
      <c r="N760" s="162"/>
      <c r="O760" s="5"/>
      <c r="P760" s="20"/>
      <c r="Q760" s="163"/>
      <c r="R760" s="163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160"/>
      <c r="BN760" s="5"/>
    </row>
    <row r="761" spans="1:66" ht="12.75">
      <c r="A761" s="5"/>
      <c r="B761" s="160"/>
      <c r="C761" s="5"/>
      <c r="D761" s="5"/>
      <c r="E761" s="5"/>
      <c r="F761" s="5"/>
      <c r="G761" s="5"/>
      <c r="H761" s="5"/>
      <c r="I761" s="66"/>
      <c r="J761" s="66"/>
      <c r="K761" s="66"/>
      <c r="L761" s="161"/>
      <c r="M761" s="66"/>
      <c r="N761" s="162"/>
      <c r="O761" s="5"/>
      <c r="P761" s="20"/>
      <c r="Q761" s="163"/>
      <c r="R761" s="163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160"/>
      <c r="BN761" s="5"/>
    </row>
    <row r="762" spans="1:66" ht="12.75">
      <c r="A762" s="5"/>
      <c r="B762" s="160"/>
      <c r="C762" s="5"/>
      <c r="D762" s="5"/>
      <c r="E762" s="5"/>
      <c r="F762" s="5"/>
      <c r="G762" s="5"/>
      <c r="H762" s="5"/>
      <c r="I762" s="66"/>
      <c r="J762" s="66"/>
      <c r="K762" s="66"/>
      <c r="L762" s="161"/>
      <c r="M762" s="66"/>
      <c r="N762" s="162"/>
      <c r="O762" s="5"/>
      <c r="P762" s="20"/>
      <c r="Q762" s="163"/>
      <c r="R762" s="163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160"/>
      <c r="BN762" s="5"/>
    </row>
    <row r="763" spans="1:66" ht="12.75">
      <c r="A763" s="5"/>
      <c r="B763" s="160"/>
      <c r="C763" s="5"/>
      <c r="D763" s="5"/>
      <c r="E763" s="5"/>
      <c r="F763" s="5"/>
      <c r="G763" s="5"/>
      <c r="H763" s="5"/>
      <c r="I763" s="66"/>
      <c r="J763" s="66"/>
      <c r="K763" s="66"/>
      <c r="L763" s="161"/>
      <c r="M763" s="66"/>
      <c r="N763" s="162"/>
      <c r="O763" s="5"/>
      <c r="P763" s="20"/>
      <c r="Q763" s="163"/>
      <c r="R763" s="163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160"/>
      <c r="BN763" s="5"/>
    </row>
    <row r="764" spans="1:66" ht="12.75">
      <c r="A764" s="5"/>
      <c r="B764" s="160"/>
      <c r="C764" s="5"/>
      <c r="D764" s="5"/>
      <c r="E764" s="5"/>
      <c r="F764" s="5"/>
      <c r="G764" s="5"/>
      <c r="H764" s="5"/>
      <c r="I764" s="66"/>
      <c r="J764" s="66"/>
      <c r="K764" s="66"/>
      <c r="L764" s="161"/>
      <c r="M764" s="66"/>
      <c r="N764" s="162"/>
      <c r="O764" s="5"/>
      <c r="P764" s="20"/>
      <c r="Q764" s="163"/>
      <c r="R764" s="163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160"/>
      <c r="BN764" s="5"/>
    </row>
    <row r="765" spans="1:66" ht="12.75">
      <c r="A765" s="5"/>
      <c r="B765" s="160"/>
      <c r="C765" s="5"/>
      <c r="D765" s="5"/>
      <c r="E765" s="5"/>
      <c r="F765" s="5"/>
      <c r="G765" s="5"/>
      <c r="H765" s="5"/>
      <c r="I765" s="66"/>
      <c r="J765" s="66"/>
      <c r="K765" s="66"/>
      <c r="L765" s="161"/>
      <c r="M765" s="66"/>
      <c r="N765" s="162"/>
      <c r="O765" s="5"/>
      <c r="P765" s="20"/>
      <c r="Q765" s="163"/>
      <c r="R765" s="163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160"/>
      <c r="BN765" s="5"/>
    </row>
    <row r="766" spans="1:66" ht="12.75">
      <c r="A766" s="5"/>
      <c r="B766" s="160"/>
      <c r="C766" s="5"/>
      <c r="D766" s="5"/>
      <c r="E766" s="5"/>
      <c r="F766" s="5"/>
      <c r="G766" s="5"/>
      <c r="H766" s="5"/>
      <c r="I766" s="66"/>
      <c r="J766" s="66"/>
      <c r="K766" s="66"/>
      <c r="L766" s="161"/>
      <c r="M766" s="66"/>
      <c r="N766" s="162"/>
      <c r="O766" s="5"/>
      <c r="P766" s="20"/>
      <c r="Q766" s="163"/>
      <c r="R766" s="163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160"/>
      <c r="BN766" s="5"/>
    </row>
    <row r="767" spans="1:66" ht="12.75">
      <c r="A767" s="5"/>
      <c r="B767" s="160"/>
      <c r="C767" s="5"/>
      <c r="D767" s="5"/>
      <c r="E767" s="5"/>
      <c r="F767" s="5"/>
      <c r="G767" s="5"/>
      <c r="H767" s="5"/>
      <c r="I767" s="66"/>
      <c r="J767" s="66"/>
      <c r="K767" s="66"/>
      <c r="L767" s="161"/>
      <c r="M767" s="66"/>
      <c r="N767" s="162"/>
      <c r="O767" s="5"/>
      <c r="P767" s="20"/>
      <c r="Q767" s="163"/>
      <c r="R767" s="163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160"/>
      <c r="BN767" s="5"/>
    </row>
    <row r="768" spans="1:66" ht="12.75">
      <c r="A768" s="5"/>
      <c r="B768" s="160"/>
      <c r="C768" s="5"/>
      <c r="D768" s="5"/>
      <c r="E768" s="5"/>
      <c r="F768" s="5"/>
      <c r="G768" s="5"/>
      <c r="H768" s="5"/>
      <c r="I768" s="66"/>
      <c r="J768" s="66"/>
      <c r="K768" s="66"/>
      <c r="L768" s="161"/>
      <c r="M768" s="66"/>
      <c r="N768" s="162"/>
      <c r="O768" s="5"/>
      <c r="P768" s="20"/>
      <c r="Q768" s="163"/>
      <c r="R768" s="163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160"/>
      <c r="BN768" s="5"/>
    </row>
    <row r="769" spans="1:66" ht="12.75">
      <c r="A769" s="5"/>
      <c r="B769" s="160"/>
      <c r="C769" s="5"/>
      <c r="D769" s="5"/>
      <c r="E769" s="5"/>
      <c r="F769" s="5"/>
      <c r="G769" s="5"/>
      <c r="H769" s="5"/>
      <c r="I769" s="66"/>
      <c r="J769" s="66"/>
      <c r="K769" s="66"/>
      <c r="L769" s="161"/>
      <c r="M769" s="66"/>
      <c r="N769" s="162"/>
      <c r="O769" s="5"/>
      <c r="P769" s="20"/>
      <c r="Q769" s="163"/>
      <c r="R769" s="163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160"/>
      <c r="BN769" s="5"/>
    </row>
    <row r="770" spans="1:66" ht="12.75">
      <c r="A770" s="5"/>
      <c r="B770" s="160"/>
      <c r="C770" s="5"/>
      <c r="D770" s="5"/>
      <c r="E770" s="5"/>
      <c r="F770" s="5"/>
      <c r="G770" s="5"/>
      <c r="H770" s="5"/>
      <c r="I770" s="66"/>
      <c r="J770" s="66"/>
      <c r="K770" s="66"/>
      <c r="L770" s="161"/>
      <c r="M770" s="66"/>
      <c r="N770" s="162"/>
      <c r="O770" s="5"/>
      <c r="P770" s="20"/>
      <c r="Q770" s="163"/>
      <c r="R770" s="163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160"/>
      <c r="BN770" s="5"/>
    </row>
    <row r="771" spans="1:66" ht="12.75">
      <c r="A771" s="5"/>
      <c r="B771" s="160"/>
      <c r="C771" s="5"/>
      <c r="D771" s="5"/>
      <c r="E771" s="5"/>
      <c r="F771" s="5"/>
      <c r="G771" s="5"/>
      <c r="H771" s="5"/>
      <c r="I771" s="66"/>
      <c r="J771" s="66"/>
      <c r="K771" s="66"/>
      <c r="L771" s="161"/>
      <c r="M771" s="66"/>
      <c r="N771" s="162"/>
      <c r="O771" s="5"/>
      <c r="P771" s="20"/>
      <c r="Q771" s="163"/>
      <c r="R771" s="163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160"/>
      <c r="BN771" s="5"/>
    </row>
    <row r="772" spans="1:66" ht="12.75">
      <c r="A772" s="5"/>
      <c r="B772" s="160"/>
      <c r="C772" s="5"/>
      <c r="D772" s="5"/>
      <c r="E772" s="5"/>
      <c r="F772" s="5"/>
      <c r="G772" s="5"/>
      <c r="H772" s="5"/>
      <c r="I772" s="66"/>
      <c r="J772" s="66"/>
      <c r="K772" s="66"/>
      <c r="L772" s="161"/>
      <c r="M772" s="66"/>
      <c r="N772" s="162"/>
      <c r="O772" s="5"/>
      <c r="P772" s="20"/>
      <c r="Q772" s="163"/>
      <c r="R772" s="163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160"/>
      <c r="BN772" s="5"/>
    </row>
    <row r="773" spans="1:66" ht="12.75">
      <c r="A773" s="5"/>
      <c r="B773" s="160"/>
      <c r="C773" s="5"/>
      <c r="D773" s="5"/>
      <c r="E773" s="5"/>
      <c r="F773" s="5"/>
      <c r="G773" s="5"/>
      <c r="H773" s="5"/>
      <c r="I773" s="66"/>
      <c r="J773" s="66"/>
      <c r="K773" s="66"/>
      <c r="L773" s="161"/>
      <c r="M773" s="66"/>
      <c r="N773" s="162"/>
      <c r="O773" s="5"/>
      <c r="P773" s="20"/>
      <c r="Q773" s="163"/>
      <c r="R773" s="163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160"/>
      <c r="BN773" s="5"/>
    </row>
    <row r="774" spans="1:66" ht="12.75">
      <c r="A774" s="5"/>
      <c r="B774" s="160"/>
      <c r="C774" s="5"/>
      <c r="D774" s="5"/>
      <c r="E774" s="5"/>
      <c r="F774" s="5"/>
      <c r="G774" s="5"/>
      <c r="H774" s="5"/>
      <c r="I774" s="66"/>
      <c r="J774" s="66"/>
      <c r="K774" s="66"/>
      <c r="L774" s="161"/>
      <c r="M774" s="66"/>
      <c r="N774" s="162"/>
      <c r="O774" s="5"/>
      <c r="P774" s="20"/>
      <c r="Q774" s="163"/>
      <c r="R774" s="163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160"/>
      <c r="BN774" s="5"/>
    </row>
    <row r="775" spans="1:66" ht="12.75">
      <c r="A775" s="5"/>
      <c r="B775" s="160"/>
      <c r="C775" s="5"/>
      <c r="D775" s="5"/>
      <c r="E775" s="5"/>
      <c r="F775" s="5"/>
      <c r="G775" s="5"/>
      <c r="H775" s="5"/>
      <c r="I775" s="66"/>
      <c r="J775" s="66"/>
      <c r="K775" s="66"/>
      <c r="L775" s="161"/>
      <c r="M775" s="66"/>
      <c r="N775" s="162"/>
      <c r="O775" s="5"/>
      <c r="P775" s="20"/>
      <c r="Q775" s="163"/>
      <c r="R775" s="163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160"/>
      <c r="BN775" s="5"/>
    </row>
    <row r="776" spans="1:66" ht="12.75">
      <c r="A776" s="5"/>
      <c r="B776" s="160"/>
      <c r="C776" s="5"/>
      <c r="D776" s="5"/>
      <c r="E776" s="5"/>
      <c r="F776" s="5"/>
      <c r="G776" s="5"/>
      <c r="H776" s="5"/>
      <c r="I776" s="66"/>
      <c r="J776" s="66"/>
      <c r="K776" s="66"/>
      <c r="L776" s="161"/>
      <c r="M776" s="66"/>
      <c r="N776" s="162"/>
      <c r="O776" s="5"/>
      <c r="P776" s="20"/>
      <c r="Q776" s="163"/>
      <c r="R776" s="163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160"/>
      <c r="BN776" s="5"/>
    </row>
    <row r="777" spans="1:66" ht="12.75">
      <c r="A777" s="5"/>
      <c r="B777" s="160"/>
      <c r="C777" s="5"/>
      <c r="D777" s="5"/>
      <c r="E777" s="5"/>
      <c r="F777" s="5"/>
      <c r="G777" s="5"/>
      <c r="H777" s="5"/>
      <c r="I777" s="66"/>
      <c r="J777" s="66"/>
      <c r="K777" s="66"/>
      <c r="L777" s="161"/>
      <c r="M777" s="66"/>
      <c r="N777" s="162"/>
      <c r="O777" s="5"/>
      <c r="P777" s="20"/>
      <c r="Q777" s="163"/>
      <c r="R777" s="163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160"/>
      <c r="BN777" s="5"/>
    </row>
    <row r="778" spans="1:66" ht="12.75">
      <c r="A778" s="5"/>
      <c r="B778" s="160"/>
      <c r="C778" s="5"/>
      <c r="D778" s="5"/>
      <c r="E778" s="5"/>
      <c r="F778" s="5"/>
      <c r="G778" s="5"/>
      <c r="H778" s="5"/>
      <c r="I778" s="66"/>
      <c r="J778" s="66"/>
      <c r="K778" s="66"/>
      <c r="L778" s="161"/>
      <c r="M778" s="66"/>
      <c r="N778" s="162"/>
      <c r="O778" s="5"/>
      <c r="P778" s="20"/>
      <c r="Q778" s="163"/>
      <c r="R778" s="163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160"/>
      <c r="BN778" s="5"/>
    </row>
    <row r="779" spans="1:66" ht="12.75">
      <c r="A779" s="5"/>
      <c r="B779" s="160"/>
      <c r="C779" s="5"/>
      <c r="D779" s="5"/>
      <c r="E779" s="5"/>
      <c r="F779" s="5"/>
      <c r="G779" s="5"/>
      <c r="H779" s="5"/>
      <c r="I779" s="66"/>
      <c r="J779" s="66"/>
      <c r="K779" s="66"/>
      <c r="L779" s="161"/>
      <c r="M779" s="66"/>
      <c r="N779" s="162"/>
      <c r="O779" s="5"/>
      <c r="P779" s="20"/>
      <c r="Q779" s="163"/>
      <c r="R779" s="163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160"/>
      <c r="BN779" s="5"/>
    </row>
    <row r="780" spans="1:66" ht="12.75">
      <c r="A780" s="5"/>
      <c r="B780" s="160"/>
      <c r="C780" s="5"/>
      <c r="D780" s="5"/>
      <c r="E780" s="5"/>
      <c r="F780" s="5"/>
      <c r="G780" s="5"/>
      <c r="H780" s="5"/>
      <c r="I780" s="66"/>
      <c r="J780" s="66"/>
      <c r="K780" s="66"/>
      <c r="L780" s="161"/>
      <c r="M780" s="66"/>
      <c r="N780" s="162"/>
      <c r="O780" s="5"/>
      <c r="P780" s="20"/>
      <c r="Q780" s="163"/>
      <c r="R780" s="163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160"/>
      <c r="BN780" s="5"/>
    </row>
    <row r="781" spans="1:66" ht="12.75">
      <c r="A781" s="5"/>
      <c r="B781" s="160"/>
      <c r="C781" s="5"/>
      <c r="D781" s="5"/>
      <c r="E781" s="5"/>
      <c r="F781" s="5"/>
      <c r="G781" s="5"/>
      <c r="H781" s="5"/>
      <c r="I781" s="66"/>
      <c r="J781" s="66"/>
      <c r="K781" s="66"/>
      <c r="L781" s="161"/>
      <c r="M781" s="66"/>
      <c r="N781" s="162"/>
      <c r="O781" s="5"/>
      <c r="P781" s="20"/>
      <c r="Q781" s="163"/>
      <c r="R781" s="163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160"/>
      <c r="BN781" s="5"/>
    </row>
    <row r="782" spans="1:66" ht="12.75">
      <c r="A782" s="5"/>
      <c r="B782" s="160"/>
      <c r="C782" s="5"/>
      <c r="D782" s="5"/>
      <c r="E782" s="5"/>
      <c r="F782" s="5"/>
      <c r="G782" s="5"/>
      <c r="H782" s="5"/>
      <c r="I782" s="66"/>
      <c r="J782" s="66"/>
      <c r="K782" s="66"/>
      <c r="L782" s="161"/>
      <c r="M782" s="66"/>
      <c r="N782" s="162"/>
      <c r="O782" s="5"/>
      <c r="P782" s="20"/>
      <c r="Q782" s="163"/>
      <c r="R782" s="163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160"/>
      <c r="BN782" s="5"/>
    </row>
    <row r="783" spans="1:66" ht="12.75">
      <c r="A783" s="5"/>
      <c r="B783" s="160"/>
      <c r="C783" s="5"/>
      <c r="D783" s="5"/>
      <c r="E783" s="5"/>
      <c r="F783" s="5"/>
      <c r="G783" s="5"/>
      <c r="H783" s="5"/>
      <c r="I783" s="66"/>
      <c r="J783" s="66"/>
      <c r="K783" s="66"/>
      <c r="L783" s="161"/>
      <c r="M783" s="66"/>
      <c r="N783" s="162"/>
      <c r="O783" s="5"/>
      <c r="P783" s="20"/>
      <c r="Q783" s="163"/>
      <c r="R783" s="163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160"/>
      <c r="BN783" s="5"/>
    </row>
    <row r="784" spans="1:66" ht="12.75">
      <c r="A784" s="5"/>
      <c r="B784" s="160"/>
      <c r="C784" s="5"/>
      <c r="D784" s="5"/>
      <c r="E784" s="5"/>
      <c r="F784" s="5"/>
      <c r="G784" s="5"/>
      <c r="H784" s="5"/>
      <c r="I784" s="66"/>
      <c r="J784" s="66"/>
      <c r="K784" s="66"/>
      <c r="L784" s="161"/>
      <c r="M784" s="66"/>
      <c r="N784" s="162"/>
      <c r="O784" s="5"/>
      <c r="P784" s="20"/>
      <c r="Q784" s="163"/>
      <c r="R784" s="163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160"/>
      <c r="BN784" s="5"/>
    </row>
    <row r="785" spans="1:66" ht="12.75">
      <c r="A785" s="5"/>
      <c r="B785" s="160"/>
      <c r="C785" s="5"/>
      <c r="D785" s="5"/>
      <c r="E785" s="5"/>
      <c r="F785" s="5"/>
      <c r="G785" s="5"/>
      <c r="H785" s="5"/>
      <c r="I785" s="66"/>
      <c r="J785" s="66"/>
      <c r="K785" s="66"/>
      <c r="L785" s="161"/>
      <c r="M785" s="66"/>
      <c r="N785" s="162"/>
      <c r="O785" s="5"/>
      <c r="P785" s="20"/>
      <c r="Q785" s="163"/>
      <c r="R785" s="163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160"/>
      <c r="BN785" s="5"/>
    </row>
    <row r="786" spans="1:66" ht="12.75">
      <c r="A786" s="5"/>
      <c r="B786" s="160"/>
      <c r="C786" s="5"/>
      <c r="D786" s="5"/>
      <c r="E786" s="5"/>
      <c r="F786" s="5"/>
      <c r="G786" s="5"/>
      <c r="H786" s="5"/>
      <c r="I786" s="66"/>
      <c r="J786" s="66"/>
      <c r="K786" s="66"/>
      <c r="L786" s="161"/>
      <c r="M786" s="66"/>
      <c r="N786" s="162"/>
      <c r="O786" s="5"/>
      <c r="P786" s="20"/>
      <c r="Q786" s="163"/>
      <c r="R786" s="163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160"/>
      <c r="BN786" s="5"/>
    </row>
    <row r="787" spans="1:66" ht="12.75">
      <c r="A787" s="5"/>
      <c r="B787" s="160"/>
      <c r="C787" s="5"/>
      <c r="D787" s="5"/>
      <c r="E787" s="5"/>
      <c r="F787" s="5"/>
      <c r="G787" s="5"/>
      <c r="H787" s="5"/>
      <c r="I787" s="66"/>
      <c r="J787" s="66"/>
      <c r="K787" s="66"/>
      <c r="L787" s="161"/>
      <c r="M787" s="66"/>
      <c r="N787" s="162"/>
      <c r="O787" s="5"/>
      <c r="P787" s="20"/>
      <c r="Q787" s="163"/>
      <c r="R787" s="163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160"/>
      <c r="BN787" s="5"/>
    </row>
    <row r="788" spans="1:66" ht="12.75">
      <c r="A788" s="5"/>
      <c r="B788" s="160"/>
      <c r="C788" s="5"/>
      <c r="D788" s="5"/>
      <c r="E788" s="5"/>
      <c r="F788" s="5"/>
      <c r="G788" s="5"/>
      <c r="H788" s="5"/>
      <c r="I788" s="66"/>
      <c r="J788" s="66"/>
      <c r="K788" s="66"/>
      <c r="L788" s="161"/>
      <c r="M788" s="66"/>
      <c r="N788" s="162"/>
      <c r="O788" s="5"/>
      <c r="P788" s="20"/>
      <c r="Q788" s="163"/>
      <c r="R788" s="163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160"/>
      <c r="BN788" s="5"/>
    </row>
    <row r="789" spans="1:66" ht="12.75">
      <c r="A789" s="5"/>
      <c r="B789" s="160"/>
      <c r="C789" s="5"/>
      <c r="D789" s="5"/>
      <c r="E789" s="5"/>
      <c r="F789" s="5"/>
      <c r="G789" s="5"/>
      <c r="H789" s="5"/>
      <c r="I789" s="66"/>
      <c r="J789" s="66"/>
      <c r="K789" s="66"/>
      <c r="L789" s="161"/>
      <c r="M789" s="66"/>
      <c r="N789" s="162"/>
      <c r="O789" s="5"/>
      <c r="P789" s="20"/>
      <c r="Q789" s="163"/>
      <c r="R789" s="163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160"/>
      <c r="BN789" s="5"/>
    </row>
    <row r="790" spans="1:66" ht="12.75">
      <c r="A790" s="5"/>
      <c r="B790" s="160"/>
      <c r="C790" s="5"/>
      <c r="D790" s="5"/>
      <c r="E790" s="5"/>
      <c r="F790" s="5"/>
      <c r="G790" s="5"/>
      <c r="H790" s="5"/>
      <c r="I790" s="66"/>
      <c r="J790" s="66"/>
      <c r="K790" s="66"/>
      <c r="L790" s="161"/>
      <c r="M790" s="66"/>
      <c r="N790" s="162"/>
      <c r="O790" s="5"/>
      <c r="P790" s="20"/>
      <c r="Q790" s="163"/>
      <c r="R790" s="163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160"/>
      <c r="BN790" s="5"/>
    </row>
    <row r="791" spans="1:66" ht="12.75">
      <c r="A791" s="5"/>
      <c r="B791" s="160"/>
      <c r="C791" s="5"/>
      <c r="D791" s="5"/>
      <c r="E791" s="5"/>
      <c r="F791" s="5"/>
      <c r="G791" s="5"/>
      <c r="H791" s="5"/>
      <c r="I791" s="66"/>
      <c r="J791" s="66"/>
      <c r="K791" s="66"/>
      <c r="L791" s="161"/>
      <c r="M791" s="66"/>
      <c r="N791" s="162"/>
      <c r="O791" s="5"/>
      <c r="P791" s="20"/>
      <c r="Q791" s="163"/>
      <c r="R791" s="163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160"/>
      <c r="BN791" s="5"/>
    </row>
    <row r="792" spans="1:66" ht="12.75">
      <c r="A792" s="5"/>
      <c r="B792" s="160"/>
      <c r="C792" s="5"/>
      <c r="D792" s="5"/>
      <c r="E792" s="5"/>
      <c r="F792" s="5"/>
      <c r="G792" s="5"/>
      <c r="H792" s="5"/>
      <c r="I792" s="66"/>
      <c r="J792" s="66"/>
      <c r="K792" s="66"/>
      <c r="L792" s="161"/>
      <c r="M792" s="66"/>
      <c r="N792" s="162"/>
      <c r="O792" s="5"/>
      <c r="P792" s="20"/>
      <c r="Q792" s="163"/>
      <c r="R792" s="163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160"/>
      <c r="BN792" s="5"/>
    </row>
    <row r="793" spans="1:66" ht="12.75">
      <c r="A793" s="5"/>
      <c r="B793" s="160"/>
      <c r="C793" s="5"/>
      <c r="D793" s="5"/>
      <c r="E793" s="5"/>
      <c r="F793" s="5"/>
      <c r="G793" s="5"/>
      <c r="H793" s="5"/>
      <c r="I793" s="66"/>
      <c r="J793" s="66"/>
      <c r="K793" s="66"/>
      <c r="L793" s="161"/>
      <c r="M793" s="66"/>
      <c r="N793" s="162"/>
      <c r="O793" s="5"/>
      <c r="P793" s="20"/>
      <c r="Q793" s="163"/>
      <c r="R793" s="163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160"/>
      <c r="BN793" s="5"/>
    </row>
    <row r="794" spans="1:66" ht="12.75">
      <c r="A794" s="5"/>
      <c r="B794" s="160"/>
      <c r="C794" s="5"/>
      <c r="D794" s="5"/>
      <c r="E794" s="5"/>
      <c r="F794" s="5"/>
      <c r="G794" s="5"/>
      <c r="H794" s="5"/>
      <c r="I794" s="66"/>
      <c r="J794" s="66"/>
      <c r="K794" s="66"/>
      <c r="L794" s="161"/>
      <c r="M794" s="66"/>
      <c r="N794" s="162"/>
      <c r="O794" s="5"/>
      <c r="P794" s="20"/>
      <c r="Q794" s="163"/>
      <c r="R794" s="163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160"/>
      <c r="BN794" s="5"/>
    </row>
    <row r="795" spans="1:66" ht="12.75">
      <c r="A795" s="5"/>
      <c r="B795" s="160"/>
      <c r="C795" s="5"/>
      <c r="D795" s="5"/>
      <c r="E795" s="5"/>
      <c r="F795" s="5"/>
      <c r="G795" s="5"/>
      <c r="H795" s="5"/>
      <c r="I795" s="66"/>
      <c r="J795" s="66"/>
      <c r="K795" s="66"/>
      <c r="L795" s="161"/>
      <c r="M795" s="66"/>
      <c r="N795" s="162"/>
      <c r="O795" s="5"/>
      <c r="P795" s="20"/>
      <c r="Q795" s="163"/>
      <c r="R795" s="163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160"/>
      <c r="BN795" s="5"/>
    </row>
    <row r="796" spans="1:66" ht="12.75">
      <c r="A796" s="5"/>
      <c r="B796" s="160"/>
      <c r="C796" s="5"/>
      <c r="D796" s="5"/>
      <c r="E796" s="5"/>
      <c r="F796" s="5"/>
      <c r="G796" s="5"/>
      <c r="H796" s="5"/>
      <c r="I796" s="66"/>
      <c r="J796" s="66"/>
      <c r="K796" s="66"/>
      <c r="L796" s="161"/>
      <c r="M796" s="66"/>
      <c r="N796" s="162"/>
      <c r="O796" s="5"/>
      <c r="P796" s="20"/>
      <c r="Q796" s="163"/>
      <c r="R796" s="163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160"/>
      <c r="BN796" s="5"/>
    </row>
    <row r="797" spans="1:66" ht="12.75">
      <c r="A797" s="5"/>
      <c r="B797" s="160"/>
      <c r="C797" s="5"/>
      <c r="D797" s="5"/>
      <c r="E797" s="5"/>
      <c r="F797" s="5"/>
      <c r="G797" s="5"/>
      <c r="H797" s="5"/>
      <c r="I797" s="66"/>
      <c r="J797" s="66"/>
      <c r="K797" s="66"/>
      <c r="L797" s="161"/>
      <c r="M797" s="66"/>
      <c r="N797" s="162"/>
      <c r="O797" s="5"/>
      <c r="P797" s="20"/>
      <c r="Q797" s="163"/>
      <c r="R797" s="163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160"/>
      <c r="BN797" s="5"/>
    </row>
    <row r="798" spans="1:66" ht="12.75">
      <c r="A798" s="5"/>
      <c r="B798" s="160"/>
      <c r="C798" s="5"/>
      <c r="D798" s="5"/>
      <c r="E798" s="5"/>
      <c r="F798" s="5"/>
      <c r="G798" s="5"/>
      <c r="H798" s="5"/>
      <c r="I798" s="66"/>
      <c r="J798" s="66"/>
      <c r="K798" s="66"/>
      <c r="L798" s="161"/>
      <c r="M798" s="66"/>
      <c r="N798" s="162"/>
      <c r="O798" s="5"/>
      <c r="P798" s="20"/>
      <c r="Q798" s="163"/>
      <c r="R798" s="163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160"/>
      <c r="BN798" s="5"/>
    </row>
    <row r="799" spans="1:66" ht="12.75">
      <c r="A799" s="5"/>
      <c r="B799" s="160"/>
      <c r="C799" s="5"/>
      <c r="D799" s="5"/>
      <c r="E799" s="5"/>
      <c r="F799" s="5"/>
      <c r="G799" s="5"/>
      <c r="H799" s="5"/>
      <c r="I799" s="66"/>
      <c r="J799" s="66"/>
      <c r="K799" s="66"/>
      <c r="L799" s="161"/>
      <c r="M799" s="66"/>
      <c r="N799" s="162"/>
      <c r="O799" s="5"/>
      <c r="P799" s="20"/>
      <c r="Q799" s="163"/>
      <c r="R799" s="163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160"/>
      <c r="BN799" s="5"/>
    </row>
    <row r="800" spans="1:66" ht="12.75">
      <c r="A800" s="5"/>
      <c r="B800" s="160"/>
      <c r="C800" s="5"/>
      <c r="D800" s="5"/>
      <c r="E800" s="5"/>
      <c r="F800" s="5"/>
      <c r="G800" s="5"/>
      <c r="H800" s="5"/>
      <c r="I800" s="66"/>
      <c r="J800" s="66"/>
      <c r="K800" s="66"/>
      <c r="L800" s="161"/>
      <c r="M800" s="66"/>
      <c r="N800" s="162"/>
      <c r="O800" s="5"/>
      <c r="P800" s="20"/>
      <c r="Q800" s="163"/>
      <c r="R800" s="163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160"/>
      <c r="BN800" s="5"/>
    </row>
    <row r="801" spans="1:66" ht="12.75">
      <c r="A801" s="5"/>
      <c r="B801" s="160"/>
      <c r="C801" s="5"/>
      <c r="D801" s="5"/>
      <c r="E801" s="5"/>
      <c r="F801" s="5"/>
      <c r="G801" s="5"/>
      <c r="H801" s="5"/>
      <c r="I801" s="66"/>
      <c r="J801" s="66"/>
      <c r="K801" s="66"/>
      <c r="L801" s="161"/>
      <c r="M801" s="66"/>
      <c r="N801" s="162"/>
      <c r="O801" s="5"/>
      <c r="P801" s="20"/>
      <c r="Q801" s="163"/>
      <c r="R801" s="163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160"/>
      <c r="BN801" s="5"/>
    </row>
    <row r="802" spans="1:66" ht="12.75">
      <c r="A802" s="5"/>
      <c r="B802" s="160"/>
      <c r="C802" s="5"/>
      <c r="D802" s="5"/>
      <c r="E802" s="5"/>
      <c r="F802" s="5"/>
      <c r="G802" s="5"/>
      <c r="H802" s="5"/>
      <c r="I802" s="66"/>
      <c r="J802" s="66"/>
      <c r="K802" s="66"/>
      <c r="L802" s="161"/>
      <c r="M802" s="66"/>
      <c r="N802" s="162"/>
      <c r="O802" s="5"/>
      <c r="P802" s="20"/>
      <c r="Q802" s="163"/>
      <c r="R802" s="163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160"/>
      <c r="BN802" s="5"/>
    </row>
    <row r="803" spans="1:66" ht="12.75">
      <c r="A803" s="5"/>
      <c r="B803" s="160"/>
      <c r="C803" s="5"/>
      <c r="D803" s="5"/>
      <c r="E803" s="5"/>
      <c r="F803" s="5"/>
      <c r="G803" s="5"/>
      <c r="H803" s="5"/>
      <c r="I803" s="66"/>
      <c r="J803" s="66"/>
      <c r="K803" s="66"/>
      <c r="L803" s="161"/>
      <c r="M803" s="66"/>
      <c r="N803" s="162"/>
      <c r="O803" s="5"/>
      <c r="P803" s="20"/>
      <c r="Q803" s="163"/>
      <c r="R803" s="163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160"/>
      <c r="BN803" s="5"/>
    </row>
    <row r="804" spans="1:66" ht="12.75">
      <c r="A804" s="5"/>
      <c r="B804" s="160"/>
      <c r="C804" s="5"/>
      <c r="D804" s="5"/>
      <c r="E804" s="5"/>
      <c r="F804" s="5"/>
      <c r="G804" s="5"/>
      <c r="H804" s="5"/>
      <c r="I804" s="66"/>
      <c r="J804" s="66"/>
      <c r="K804" s="66"/>
      <c r="L804" s="161"/>
      <c r="M804" s="66"/>
      <c r="N804" s="162"/>
      <c r="O804" s="5"/>
      <c r="P804" s="20"/>
      <c r="Q804" s="163"/>
      <c r="R804" s="163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160"/>
      <c r="BN804" s="5"/>
    </row>
    <row r="805" spans="1:66" ht="12.75">
      <c r="A805" s="5"/>
      <c r="B805" s="160"/>
      <c r="C805" s="5"/>
      <c r="D805" s="5"/>
      <c r="E805" s="5"/>
      <c r="F805" s="5"/>
      <c r="G805" s="5"/>
      <c r="H805" s="5"/>
      <c r="I805" s="66"/>
      <c r="J805" s="66"/>
      <c r="K805" s="66"/>
      <c r="L805" s="161"/>
      <c r="M805" s="66"/>
      <c r="N805" s="162"/>
      <c r="O805" s="5"/>
      <c r="P805" s="20"/>
      <c r="Q805" s="163"/>
      <c r="R805" s="163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160"/>
      <c r="BN805" s="5"/>
    </row>
    <row r="806" spans="1:66" ht="12.75">
      <c r="A806" s="5"/>
      <c r="B806" s="160"/>
      <c r="C806" s="5"/>
      <c r="D806" s="5"/>
      <c r="E806" s="5"/>
      <c r="F806" s="5"/>
      <c r="G806" s="5"/>
      <c r="H806" s="5"/>
      <c r="I806" s="66"/>
      <c r="J806" s="66"/>
      <c r="K806" s="66"/>
      <c r="L806" s="161"/>
      <c r="M806" s="66"/>
      <c r="N806" s="162"/>
      <c r="O806" s="5"/>
      <c r="P806" s="20"/>
      <c r="Q806" s="163"/>
      <c r="R806" s="163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160"/>
      <c r="BN806" s="5"/>
    </row>
    <row r="807" spans="1:66" ht="12.75">
      <c r="A807" s="5"/>
      <c r="B807" s="160"/>
      <c r="C807" s="5"/>
      <c r="D807" s="5"/>
      <c r="E807" s="5"/>
      <c r="F807" s="5"/>
      <c r="G807" s="5"/>
      <c r="H807" s="5"/>
      <c r="I807" s="66"/>
      <c r="J807" s="66"/>
      <c r="K807" s="66"/>
      <c r="L807" s="161"/>
      <c r="M807" s="66"/>
      <c r="N807" s="162"/>
      <c r="O807" s="5"/>
      <c r="P807" s="20"/>
      <c r="Q807" s="163"/>
      <c r="R807" s="163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160"/>
      <c r="BN807" s="5"/>
    </row>
    <row r="808" spans="1:66" ht="12.75">
      <c r="A808" s="5"/>
      <c r="B808" s="160"/>
      <c r="C808" s="5"/>
      <c r="D808" s="5"/>
      <c r="E808" s="5"/>
      <c r="F808" s="5"/>
      <c r="G808" s="5"/>
      <c r="H808" s="5"/>
      <c r="I808" s="66"/>
      <c r="J808" s="66"/>
      <c r="K808" s="66"/>
      <c r="L808" s="161"/>
      <c r="M808" s="66"/>
      <c r="N808" s="162"/>
      <c r="O808" s="5"/>
      <c r="P808" s="20"/>
      <c r="Q808" s="163"/>
      <c r="R808" s="163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160"/>
      <c r="BN808" s="5"/>
    </row>
    <row r="809" spans="1:66" ht="12.75">
      <c r="A809" s="5"/>
      <c r="B809" s="160"/>
      <c r="C809" s="5"/>
      <c r="D809" s="5"/>
      <c r="E809" s="5"/>
      <c r="F809" s="5"/>
      <c r="G809" s="5"/>
      <c r="H809" s="5"/>
      <c r="I809" s="66"/>
      <c r="J809" s="66"/>
      <c r="K809" s="66"/>
      <c r="L809" s="161"/>
      <c r="M809" s="66"/>
      <c r="N809" s="162"/>
      <c r="O809" s="5"/>
      <c r="P809" s="20"/>
      <c r="Q809" s="163"/>
      <c r="R809" s="163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160"/>
      <c r="BN809" s="5"/>
    </row>
    <row r="810" spans="1:66" ht="12.75">
      <c r="A810" s="5"/>
      <c r="B810" s="160"/>
      <c r="C810" s="5"/>
      <c r="D810" s="5"/>
      <c r="E810" s="5"/>
      <c r="F810" s="5"/>
      <c r="G810" s="5"/>
      <c r="H810" s="5"/>
      <c r="I810" s="66"/>
      <c r="J810" s="66"/>
      <c r="K810" s="66"/>
      <c r="L810" s="161"/>
      <c r="M810" s="66"/>
      <c r="N810" s="162"/>
      <c r="O810" s="5"/>
      <c r="P810" s="20"/>
      <c r="Q810" s="163"/>
      <c r="R810" s="163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160"/>
      <c r="BN810" s="5"/>
    </row>
    <row r="811" spans="1:66" ht="12.75">
      <c r="A811" s="5"/>
      <c r="B811" s="160"/>
      <c r="C811" s="5"/>
      <c r="D811" s="5"/>
      <c r="E811" s="5"/>
      <c r="F811" s="5"/>
      <c r="G811" s="5"/>
      <c r="H811" s="5"/>
      <c r="I811" s="66"/>
      <c r="J811" s="66"/>
      <c r="K811" s="66"/>
      <c r="L811" s="161"/>
      <c r="M811" s="66"/>
      <c r="N811" s="162"/>
      <c r="O811" s="5"/>
      <c r="P811" s="20"/>
      <c r="Q811" s="163"/>
      <c r="R811" s="163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160"/>
      <c r="BN811" s="5"/>
    </row>
    <row r="812" spans="1:66" ht="12.75">
      <c r="A812" s="5"/>
      <c r="B812" s="160"/>
      <c r="C812" s="5"/>
      <c r="D812" s="5"/>
      <c r="E812" s="5"/>
      <c r="F812" s="5"/>
      <c r="G812" s="5"/>
      <c r="H812" s="5"/>
      <c r="I812" s="66"/>
      <c r="J812" s="66"/>
      <c r="K812" s="66"/>
      <c r="L812" s="161"/>
      <c r="M812" s="66"/>
      <c r="N812" s="162"/>
      <c r="O812" s="5"/>
      <c r="P812" s="20"/>
      <c r="Q812" s="163"/>
      <c r="R812" s="163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160"/>
      <c r="BN812" s="5"/>
    </row>
    <row r="813" spans="1:66" ht="12.75">
      <c r="A813" s="5"/>
      <c r="B813" s="160"/>
      <c r="C813" s="5"/>
      <c r="D813" s="5"/>
      <c r="E813" s="5"/>
      <c r="F813" s="5"/>
      <c r="G813" s="5"/>
      <c r="H813" s="5"/>
      <c r="I813" s="66"/>
      <c r="J813" s="66"/>
      <c r="K813" s="66"/>
      <c r="L813" s="161"/>
      <c r="M813" s="66"/>
      <c r="N813" s="162"/>
      <c r="O813" s="5"/>
      <c r="P813" s="20"/>
      <c r="Q813" s="163"/>
      <c r="R813" s="163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160"/>
      <c r="BN813" s="5"/>
    </row>
    <row r="814" spans="1:66" ht="12.75">
      <c r="A814" s="5"/>
      <c r="B814" s="160"/>
      <c r="C814" s="5"/>
      <c r="D814" s="5"/>
      <c r="E814" s="5"/>
      <c r="F814" s="5"/>
      <c r="G814" s="5"/>
      <c r="H814" s="5"/>
      <c r="I814" s="66"/>
      <c r="J814" s="66"/>
      <c r="K814" s="66"/>
      <c r="L814" s="161"/>
      <c r="M814" s="66"/>
      <c r="N814" s="162"/>
      <c r="O814" s="5"/>
      <c r="P814" s="20"/>
      <c r="Q814" s="163"/>
      <c r="R814" s="163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160"/>
      <c r="BN814" s="5"/>
    </row>
    <row r="815" spans="1:66" ht="12.75">
      <c r="A815" s="5"/>
      <c r="B815" s="160"/>
      <c r="C815" s="5"/>
      <c r="D815" s="5"/>
      <c r="E815" s="5"/>
      <c r="F815" s="5"/>
      <c r="G815" s="5"/>
      <c r="H815" s="5"/>
      <c r="I815" s="66"/>
      <c r="J815" s="66"/>
      <c r="K815" s="66"/>
      <c r="L815" s="161"/>
      <c r="M815" s="66"/>
      <c r="N815" s="162"/>
      <c r="O815" s="5"/>
      <c r="P815" s="20"/>
      <c r="Q815" s="163"/>
      <c r="R815" s="163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160"/>
      <c r="BN815" s="5"/>
    </row>
    <row r="816" spans="1:66" ht="12.75">
      <c r="A816" s="5"/>
      <c r="B816" s="160"/>
      <c r="C816" s="5"/>
      <c r="D816" s="5"/>
      <c r="E816" s="5"/>
      <c r="F816" s="5"/>
      <c r="G816" s="5"/>
      <c r="H816" s="5"/>
      <c r="I816" s="66"/>
      <c r="J816" s="66"/>
      <c r="K816" s="66"/>
      <c r="L816" s="161"/>
      <c r="M816" s="66"/>
      <c r="N816" s="162"/>
      <c r="O816" s="5"/>
      <c r="P816" s="20"/>
      <c r="Q816" s="163"/>
      <c r="R816" s="163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160"/>
      <c r="BN816" s="5"/>
    </row>
    <row r="817" spans="1:66" ht="12.75">
      <c r="A817" s="5"/>
      <c r="B817" s="160"/>
      <c r="C817" s="5"/>
      <c r="D817" s="5"/>
      <c r="E817" s="5"/>
      <c r="F817" s="5"/>
      <c r="G817" s="5"/>
      <c r="H817" s="5"/>
      <c r="I817" s="66"/>
      <c r="J817" s="66"/>
      <c r="K817" s="66"/>
      <c r="L817" s="161"/>
      <c r="M817" s="66"/>
      <c r="N817" s="162"/>
      <c r="O817" s="5"/>
      <c r="P817" s="20"/>
      <c r="Q817" s="163"/>
      <c r="R817" s="163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160"/>
      <c r="BN817" s="5"/>
    </row>
    <row r="818" spans="1:66" ht="12.75">
      <c r="A818" s="5"/>
      <c r="B818" s="160"/>
      <c r="C818" s="5"/>
      <c r="D818" s="5"/>
      <c r="E818" s="5"/>
      <c r="F818" s="5"/>
      <c r="G818" s="5"/>
      <c r="H818" s="5"/>
      <c r="I818" s="66"/>
      <c r="J818" s="66"/>
      <c r="K818" s="66"/>
      <c r="L818" s="161"/>
      <c r="M818" s="66"/>
      <c r="N818" s="162"/>
      <c r="O818" s="5"/>
      <c r="P818" s="20"/>
      <c r="Q818" s="163"/>
      <c r="R818" s="163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160"/>
      <c r="BN818" s="5"/>
    </row>
    <row r="819" spans="1:66" ht="12.75">
      <c r="A819" s="5"/>
      <c r="B819" s="160"/>
      <c r="C819" s="5"/>
      <c r="D819" s="5"/>
      <c r="E819" s="5"/>
      <c r="F819" s="5"/>
      <c r="G819" s="5"/>
      <c r="H819" s="5"/>
      <c r="I819" s="66"/>
      <c r="J819" s="66"/>
      <c r="K819" s="66"/>
      <c r="L819" s="161"/>
      <c r="M819" s="66"/>
      <c r="N819" s="162"/>
      <c r="O819" s="5"/>
      <c r="P819" s="20"/>
      <c r="Q819" s="163"/>
      <c r="R819" s="163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160"/>
      <c r="BN819" s="5"/>
    </row>
    <row r="820" spans="1:66" ht="12.75">
      <c r="A820" s="5"/>
      <c r="B820" s="160"/>
      <c r="C820" s="5"/>
      <c r="D820" s="5"/>
      <c r="E820" s="5"/>
      <c r="F820" s="5"/>
      <c r="G820" s="5"/>
      <c r="H820" s="5"/>
      <c r="I820" s="66"/>
      <c r="J820" s="66"/>
      <c r="K820" s="66"/>
      <c r="L820" s="161"/>
      <c r="M820" s="66"/>
      <c r="N820" s="162"/>
      <c r="O820" s="5"/>
      <c r="P820" s="20"/>
      <c r="Q820" s="163"/>
      <c r="R820" s="163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160"/>
      <c r="BN820" s="5"/>
    </row>
    <row r="821" spans="1:66" ht="12.75">
      <c r="A821" s="5"/>
      <c r="B821" s="160"/>
      <c r="C821" s="5"/>
      <c r="D821" s="5"/>
      <c r="E821" s="5"/>
      <c r="F821" s="5"/>
      <c r="G821" s="5"/>
      <c r="H821" s="5"/>
      <c r="I821" s="66"/>
      <c r="J821" s="66"/>
      <c r="K821" s="66"/>
      <c r="L821" s="161"/>
      <c r="M821" s="66"/>
      <c r="N821" s="162"/>
      <c r="O821" s="5"/>
      <c r="P821" s="20"/>
      <c r="Q821" s="163"/>
      <c r="R821" s="163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160"/>
      <c r="BN821" s="5"/>
    </row>
    <row r="822" spans="1:66" ht="12.75">
      <c r="A822" s="5"/>
      <c r="B822" s="160"/>
      <c r="C822" s="5"/>
      <c r="D822" s="5"/>
      <c r="E822" s="5"/>
      <c r="F822" s="5"/>
      <c r="G822" s="5"/>
      <c r="H822" s="5"/>
      <c r="I822" s="66"/>
      <c r="J822" s="66"/>
      <c r="K822" s="66"/>
      <c r="L822" s="161"/>
      <c r="M822" s="66"/>
      <c r="N822" s="162"/>
      <c r="O822" s="5"/>
      <c r="P822" s="20"/>
      <c r="Q822" s="163"/>
      <c r="R822" s="163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160"/>
      <c r="BN822" s="5"/>
    </row>
    <row r="823" spans="1:66" ht="12.75">
      <c r="A823" s="5"/>
      <c r="B823" s="160"/>
      <c r="C823" s="5"/>
      <c r="D823" s="5"/>
      <c r="E823" s="5"/>
      <c r="F823" s="5"/>
      <c r="G823" s="5"/>
      <c r="H823" s="5"/>
      <c r="I823" s="66"/>
      <c r="J823" s="66"/>
      <c r="K823" s="66"/>
      <c r="L823" s="161"/>
      <c r="M823" s="66"/>
      <c r="N823" s="162"/>
      <c r="O823" s="5"/>
      <c r="P823" s="20"/>
      <c r="Q823" s="163"/>
      <c r="R823" s="163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160"/>
      <c r="BN823" s="5"/>
    </row>
    <row r="824" spans="1:66" ht="12.75">
      <c r="A824" s="5"/>
      <c r="B824" s="160"/>
      <c r="C824" s="5"/>
      <c r="D824" s="5"/>
      <c r="E824" s="5"/>
      <c r="F824" s="5"/>
      <c r="G824" s="5"/>
      <c r="H824" s="5"/>
      <c r="I824" s="66"/>
      <c r="J824" s="66"/>
      <c r="K824" s="66"/>
      <c r="L824" s="161"/>
      <c r="M824" s="66"/>
      <c r="N824" s="162"/>
      <c r="O824" s="5"/>
      <c r="P824" s="20"/>
      <c r="Q824" s="163"/>
      <c r="R824" s="163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160"/>
      <c r="BN824" s="5"/>
    </row>
    <row r="825" spans="1:66" ht="12.75">
      <c r="A825" s="5"/>
      <c r="B825" s="160"/>
      <c r="C825" s="5"/>
      <c r="D825" s="5"/>
      <c r="E825" s="5"/>
      <c r="F825" s="5"/>
      <c r="G825" s="5"/>
      <c r="H825" s="5"/>
      <c r="I825" s="66"/>
      <c r="J825" s="66"/>
      <c r="K825" s="66"/>
      <c r="L825" s="161"/>
      <c r="M825" s="66"/>
      <c r="N825" s="162"/>
      <c r="O825" s="5"/>
      <c r="P825" s="20"/>
      <c r="Q825" s="163"/>
      <c r="R825" s="163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160"/>
      <c r="BN825" s="5"/>
    </row>
    <row r="826" spans="1:66" ht="12.75">
      <c r="A826" s="5"/>
      <c r="B826" s="160"/>
      <c r="C826" s="5"/>
      <c r="D826" s="5"/>
      <c r="E826" s="5"/>
      <c r="F826" s="5"/>
      <c r="G826" s="5"/>
      <c r="H826" s="5"/>
      <c r="I826" s="66"/>
      <c r="J826" s="66"/>
      <c r="K826" s="66"/>
      <c r="L826" s="161"/>
      <c r="M826" s="66"/>
      <c r="N826" s="162"/>
      <c r="O826" s="5"/>
      <c r="P826" s="20"/>
      <c r="Q826" s="163"/>
      <c r="R826" s="163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160"/>
      <c r="BN826" s="5"/>
    </row>
    <row r="827" spans="1:66" ht="12.75">
      <c r="A827" s="5"/>
      <c r="B827" s="160"/>
      <c r="C827" s="5"/>
      <c r="D827" s="5"/>
      <c r="E827" s="5"/>
      <c r="F827" s="5"/>
      <c r="G827" s="5"/>
      <c r="H827" s="5"/>
      <c r="I827" s="66"/>
      <c r="J827" s="66"/>
      <c r="K827" s="66"/>
      <c r="L827" s="161"/>
      <c r="M827" s="66"/>
      <c r="N827" s="162"/>
      <c r="O827" s="5"/>
      <c r="P827" s="20"/>
      <c r="Q827" s="163"/>
      <c r="R827" s="163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160"/>
      <c r="BN827" s="5"/>
    </row>
    <row r="828" spans="1:66" ht="12.75">
      <c r="A828" s="5"/>
      <c r="B828" s="160"/>
      <c r="C828" s="5"/>
      <c r="D828" s="5"/>
      <c r="E828" s="5"/>
      <c r="F828" s="5"/>
      <c r="G828" s="5"/>
      <c r="H828" s="5"/>
      <c r="I828" s="66"/>
      <c r="J828" s="66"/>
      <c r="K828" s="66"/>
      <c r="L828" s="161"/>
      <c r="M828" s="66"/>
      <c r="N828" s="162"/>
      <c r="O828" s="5"/>
      <c r="P828" s="20"/>
      <c r="Q828" s="163"/>
      <c r="R828" s="163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160"/>
      <c r="BN828" s="5"/>
    </row>
    <row r="829" spans="1:66" ht="12.75">
      <c r="A829" s="5"/>
      <c r="B829" s="160"/>
      <c r="C829" s="5"/>
      <c r="D829" s="5"/>
      <c r="E829" s="5"/>
      <c r="F829" s="5"/>
      <c r="G829" s="5"/>
      <c r="H829" s="5"/>
      <c r="I829" s="66"/>
      <c r="J829" s="66"/>
      <c r="K829" s="66"/>
      <c r="L829" s="161"/>
      <c r="M829" s="66"/>
      <c r="N829" s="162"/>
      <c r="O829" s="5"/>
      <c r="P829" s="20"/>
      <c r="Q829" s="163"/>
      <c r="R829" s="163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160"/>
      <c r="BN829" s="5"/>
    </row>
    <row r="830" spans="1:66" ht="12.75">
      <c r="A830" s="5"/>
      <c r="B830" s="160"/>
      <c r="C830" s="5"/>
      <c r="D830" s="5"/>
      <c r="E830" s="5"/>
      <c r="F830" s="5"/>
      <c r="G830" s="5"/>
      <c r="H830" s="5"/>
      <c r="I830" s="66"/>
      <c r="J830" s="66"/>
      <c r="K830" s="66"/>
      <c r="L830" s="161"/>
      <c r="M830" s="66"/>
      <c r="N830" s="162"/>
      <c r="O830" s="5"/>
      <c r="P830" s="20"/>
      <c r="Q830" s="163"/>
      <c r="R830" s="163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160"/>
      <c r="BN830" s="5"/>
    </row>
    <row r="831" spans="1:66" ht="12.75">
      <c r="A831" s="5"/>
      <c r="B831" s="160"/>
      <c r="C831" s="5"/>
      <c r="D831" s="5"/>
      <c r="E831" s="5"/>
      <c r="F831" s="5"/>
      <c r="G831" s="5"/>
      <c r="H831" s="5"/>
      <c r="I831" s="66"/>
      <c r="J831" s="66"/>
      <c r="K831" s="66"/>
      <c r="L831" s="161"/>
      <c r="M831" s="66"/>
      <c r="N831" s="162"/>
      <c r="O831" s="5"/>
      <c r="P831" s="20"/>
      <c r="Q831" s="163"/>
      <c r="R831" s="163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160"/>
      <c r="BN831" s="5"/>
    </row>
    <row r="832" spans="1:66" ht="12.75">
      <c r="A832" s="5"/>
      <c r="B832" s="160"/>
      <c r="C832" s="5"/>
      <c r="D832" s="5"/>
      <c r="E832" s="5"/>
      <c r="F832" s="5"/>
      <c r="G832" s="5"/>
      <c r="H832" s="5"/>
      <c r="I832" s="66"/>
      <c r="J832" s="66"/>
      <c r="K832" s="66"/>
      <c r="L832" s="161"/>
      <c r="M832" s="66"/>
      <c r="N832" s="162"/>
      <c r="O832" s="5"/>
      <c r="P832" s="20"/>
      <c r="Q832" s="163"/>
      <c r="R832" s="163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160"/>
      <c r="BN832" s="5"/>
    </row>
    <row r="833" spans="1:66" ht="12.75">
      <c r="A833" s="5"/>
      <c r="B833" s="160"/>
      <c r="C833" s="5"/>
      <c r="D833" s="5"/>
      <c r="E833" s="5"/>
      <c r="F833" s="5"/>
      <c r="G833" s="5"/>
      <c r="H833" s="5"/>
      <c r="I833" s="66"/>
      <c r="J833" s="66"/>
      <c r="K833" s="66"/>
      <c r="L833" s="161"/>
      <c r="M833" s="66"/>
      <c r="N833" s="162"/>
      <c r="O833" s="5"/>
      <c r="P833" s="20"/>
      <c r="Q833" s="163"/>
      <c r="R833" s="163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160"/>
      <c r="BN833" s="5"/>
    </row>
    <row r="834" spans="1:66" ht="12.75">
      <c r="A834" s="5"/>
      <c r="B834" s="160"/>
      <c r="C834" s="5"/>
      <c r="D834" s="5"/>
      <c r="E834" s="5"/>
      <c r="F834" s="5"/>
      <c r="G834" s="5"/>
      <c r="H834" s="5"/>
      <c r="I834" s="66"/>
      <c r="J834" s="66"/>
      <c r="K834" s="66"/>
      <c r="L834" s="161"/>
      <c r="M834" s="66"/>
      <c r="N834" s="162"/>
      <c r="O834" s="5"/>
      <c r="P834" s="20"/>
      <c r="Q834" s="163"/>
      <c r="R834" s="163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160"/>
      <c r="BN834" s="5"/>
    </row>
    <row r="835" spans="1:66" ht="12.75">
      <c r="A835" s="5"/>
      <c r="B835" s="160"/>
      <c r="C835" s="5"/>
      <c r="D835" s="5"/>
      <c r="E835" s="5"/>
      <c r="F835" s="5"/>
      <c r="G835" s="5"/>
      <c r="H835" s="5"/>
      <c r="I835" s="66"/>
      <c r="J835" s="66"/>
      <c r="K835" s="66"/>
      <c r="L835" s="161"/>
      <c r="M835" s="66"/>
      <c r="N835" s="162"/>
      <c r="O835" s="5"/>
      <c r="P835" s="20"/>
      <c r="Q835" s="163"/>
      <c r="R835" s="163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160"/>
      <c r="BN835" s="5"/>
    </row>
    <row r="836" spans="1:66" ht="12.75">
      <c r="A836" s="5"/>
      <c r="B836" s="160"/>
      <c r="C836" s="5"/>
      <c r="D836" s="5"/>
      <c r="E836" s="5"/>
      <c r="F836" s="5"/>
      <c r="G836" s="5"/>
      <c r="H836" s="5"/>
      <c r="I836" s="66"/>
      <c r="J836" s="66"/>
      <c r="K836" s="66"/>
      <c r="L836" s="161"/>
      <c r="M836" s="66"/>
      <c r="N836" s="162"/>
      <c r="O836" s="5"/>
      <c r="P836" s="20"/>
      <c r="Q836" s="163"/>
      <c r="R836" s="163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160"/>
      <c r="BN836" s="5"/>
    </row>
    <row r="837" spans="1:66" ht="12.75">
      <c r="A837" s="5"/>
      <c r="B837" s="160"/>
      <c r="C837" s="5"/>
      <c r="D837" s="5"/>
      <c r="E837" s="5"/>
      <c r="F837" s="5"/>
      <c r="G837" s="5"/>
      <c r="H837" s="5"/>
      <c r="I837" s="66"/>
      <c r="J837" s="66"/>
      <c r="K837" s="66"/>
      <c r="L837" s="161"/>
      <c r="M837" s="66"/>
      <c r="N837" s="162"/>
      <c r="O837" s="5"/>
      <c r="P837" s="20"/>
      <c r="Q837" s="163"/>
      <c r="R837" s="163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160"/>
      <c r="BN837" s="5"/>
    </row>
    <row r="838" spans="1:66" ht="12.75">
      <c r="A838" s="5"/>
      <c r="B838" s="160"/>
      <c r="C838" s="5"/>
      <c r="D838" s="5"/>
      <c r="E838" s="5"/>
      <c r="F838" s="5"/>
      <c r="G838" s="5"/>
      <c r="H838" s="5"/>
      <c r="I838" s="66"/>
      <c r="J838" s="66"/>
      <c r="K838" s="66"/>
      <c r="L838" s="161"/>
      <c r="M838" s="66"/>
      <c r="N838" s="162"/>
      <c r="O838" s="5"/>
      <c r="P838" s="20"/>
      <c r="Q838" s="163"/>
      <c r="R838" s="163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160"/>
      <c r="BN838" s="5"/>
    </row>
    <row r="839" spans="1:66" ht="12.75">
      <c r="A839" s="5"/>
      <c r="B839" s="160"/>
      <c r="C839" s="5"/>
      <c r="D839" s="5"/>
      <c r="E839" s="5"/>
      <c r="F839" s="5"/>
      <c r="G839" s="5"/>
      <c r="H839" s="5"/>
      <c r="I839" s="66"/>
      <c r="J839" s="66"/>
      <c r="K839" s="66"/>
      <c r="L839" s="161"/>
      <c r="M839" s="66"/>
      <c r="N839" s="162"/>
      <c r="O839" s="5"/>
      <c r="P839" s="20"/>
      <c r="Q839" s="163"/>
      <c r="R839" s="163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160"/>
      <c r="BN839" s="5"/>
    </row>
    <row r="840" spans="1:66" ht="12.75">
      <c r="A840" s="5"/>
      <c r="B840" s="160"/>
      <c r="C840" s="5"/>
      <c r="D840" s="5"/>
      <c r="E840" s="5"/>
      <c r="F840" s="5"/>
      <c r="G840" s="5"/>
      <c r="H840" s="5"/>
      <c r="I840" s="66"/>
      <c r="J840" s="66"/>
      <c r="K840" s="66"/>
      <c r="L840" s="161"/>
      <c r="M840" s="66"/>
      <c r="N840" s="162"/>
      <c r="O840" s="5"/>
      <c r="P840" s="20"/>
      <c r="Q840" s="163"/>
      <c r="R840" s="163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160"/>
      <c r="BN840" s="5"/>
    </row>
    <row r="841" spans="1:66" ht="12.75">
      <c r="A841" s="5"/>
      <c r="B841" s="160"/>
      <c r="C841" s="5"/>
      <c r="D841" s="5"/>
      <c r="E841" s="5"/>
      <c r="F841" s="5"/>
      <c r="G841" s="5"/>
      <c r="H841" s="5"/>
      <c r="I841" s="66"/>
      <c r="J841" s="66"/>
      <c r="K841" s="66"/>
      <c r="L841" s="161"/>
      <c r="M841" s="66"/>
      <c r="N841" s="162"/>
      <c r="O841" s="5"/>
      <c r="P841" s="20"/>
      <c r="Q841" s="163"/>
      <c r="R841" s="163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160"/>
      <c r="BN841" s="5"/>
    </row>
    <row r="842" spans="1:66" ht="12.75">
      <c r="A842" s="5"/>
      <c r="B842" s="160"/>
      <c r="C842" s="5"/>
      <c r="D842" s="5"/>
      <c r="E842" s="5"/>
      <c r="F842" s="5"/>
      <c r="G842" s="5"/>
      <c r="H842" s="5"/>
      <c r="I842" s="66"/>
      <c r="J842" s="66"/>
      <c r="K842" s="66"/>
      <c r="L842" s="161"/>
      <c r="M842" s="66"/>
      <c r="N842" s="162"/>
      <c r="O842" s="5"/>
      <c r="P842" s="20"/>
      <c r="Q842" s="163"/>
      <c r="R842" s="163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160"/>
      <c r="BN842" s="5"/>
    </row>
    <row r="843" spans="1:66" ht="12.75">
      <c r="A843" s="5"/>
      <c r="B843" s="160"/>
      <c r="C843" s="5"/>
      <c r="D843" s="5"/>
      <c r="E843" s="5"/>
      <c r="F843" s="5"/>
      <c r="G843" s="5"/>
      <c r="H843" s="5"/>
      <c r="I843" s="66"/>
      <c r="J843" s="66"/>
      <c r="K843" s="66"/>
      <c r="L843" s="161"/>
      <c r="M843" s="66"/>
      <c r="N843" s="162"/>
      <c r="O843" s="5"/>
      <c r="P843" s="20"/>
      <c r="Q843" s="163"/>
      <c r="R843" s="163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160"/>
      <c r="BN843" s="5"/>
    </row>
    <row r="844" spans="1:66" ht="12.75">
      <c r="A844" s="5"/>
      <c r="B844" s="160"/>
      <c r="C844" s="5"/>
      <c r="D844" s="5"/>
      <c r="E844" s="5"/>
      <c r="F844" s="5"/>
      <c r="G844" s="5"/>
      <c r="H844" s="5"/>
      <c r="I844" s="66"/>
      <c r="J844" s="66"/>
      <c r="K844" s="66"/>
      <c r="L844" s="161"/>
      <c r="M844" s="66"/>
      <c r="N844" s="162"/>
      <c r="O844" s="5"/>
      <c r="P844" s="20"/>
      <c r="Q844" s="163"/>
      <c r="R844" s="163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160"/>
      <c r="BN844" s="5"/>
    </row>
    <row r="845" spans="1:66" ht="12.75">
      <c r="A845" s="5"/>
      <c r="B845" s="160"/>
      <c r="C845" s="5"/>
      <c r="D845" s="5"/>
      <c r="E845" s="5"/>
      <c r="F845" s="5"/>
      <c r="G845" s="5"/>
      <c r="H845" s="5"/>
      <c r="I845" s="66"/>
      <c r="J845" s="66"/>
      <c r="K845" s="66"/>
      <c r="L845" s="161"/>
      <c r="M845" s="66"/>
      <c r="N845" s="162"/>
      <c r="O845" s="5"/>
      <c r="P845" s="20"/>
      <c r="Q845" s="163"/>
      <c r="R845" s="163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160"/>
      <c r="BN845" s="5"/>
    </row>
    <row r="846" spans="1:66" ht="12.75">
      <c r="A846" s="5"/>
      <c r="B846" s="160"/>
      <c r="C846" s="5"/>
      <c r="D846" s="5"/>
      <c r="E846" s="5"/>
      <c r="F846" s="5"/>
      <c r="G846" s="5"/>
      <c r="H846" s="5"/>
      <c r="I846" s="66"/>
      <c r="J846" s="66"/>
      <c r="K846" s="66"/>
      <c r="L846" s="161"/>
      <c r="M846" s="66"/>
      <c r="N846" s="162"/>
      <c r="O846" s="5"/>
      <c r="P846" s="20"/>
      <c r="Q846" s="163"/>
      <c r="R846" s="163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160"/>
      <c r="BN846" s="5"/>
    </row>
    <row r="847" spans="1:66" ht="12.75">
      <c r="A847" s="5"/>
      <c r="B847" s="160"/>
      <c r="C847" s="5"/>
      <c r="D847" s="5"/>
      <c r="E847" s="5"/>
      <c r="F847" s="5"/>
      <c r="G847" s="5"/>
      <c r="H847" s="5"/>
      <c r="I847" s="66"/>
      <c r="J847" s="66"/>
      <c r="K847" s="66"/>
      <c r="L847" s="161"/>
      <c r="M847" s="66"/>
      <c r="N847" s="162"/>
      <c r="O847" s="5"/>
      <c r="P847" s="20"/>
      <c r="Q847" s="163"/>
      <c r="R847" s="163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160"/>
      <c r="BN847" s="5"/>
    </row>
    <row r="848" spans="1:66" ht="12.75">
      <c r="A848" s="5"/>
      <c r="B848" s="160"/>
      <c r="C848" s="5"/>
      <c r="D848" s="5"/>
      <c r="E848" s="5"/>
      <c r="F848" s="5"/>
      <c r="G848" s="5"/>
      <c r="H848" s="5"/>
      <c r="I848" s="66"/>
      <c r="J848" s="66"/>
      <c r="K848" s="66"/>
      <c r="L848" s="161"/>
      <c r="M848" s="66"/>
      <c r="N848" s="162"/>
      <c r="O848" s="5"/>
      <c r="P848" s="20"/>
      <c r="Q848" s="163"/>
      <c r="R848" s="163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160"/>
      <c r="BN848" s="5"/>
    </row>
    <row r="849" spans="1:66" ht="12.75">
      <c r="A849" s="5"/>
      <c r="B849" s="160"/>
      <c r="C849" s="5"/>
      <c r="D849" s="5"/>
      <c r="E849" s="5"/>
      <c r="F849" s="5"/>
      <c r="G849" s="5"/>
      <c r="H849" s="5"/>
      <c r="I849" s="66"/>
      <c r="J849" s="66"/>
      <c r="K849" s="66"/>
      <c r="L849" s="161"/>
      <c r="M849" s="66"/>
      <c r="N849" s="162"/>
      <c r="O849" s="5"/>
      <c r="P849" s="20"/>
      <c r="Q849" s="163"/>
      <c r="R849" s="163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160"/>
      <c r="BN849" s="5"/>
    </row>
    <row r="850" spans="1:66" ht="12.75">
      <c r="A850" s="5"/>
      <c r="B850" s="160"/>
      <c r="C850" s="5"/>
      <c r="D850" s="5"/>
      <c r="E850" s="5"/>
      <c r="F850" s="5"/>
      <c r="G850" s="5"/>
      <c r="H850" s="5"/>
      <c r="I850" s="66"/>
      <c r="J850" s="66"/>
      <c r="K850" s="66"/>
      <c r="L850" s="161"/>
      <c r="M850" s="66"/>
      <c r="N850" s="162"/>
      <c r="O850" s="5"/>
      <c r="P850" s="20"/>
      <c r="Q850" s="163"/>
      <c r="R850" s="163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160"/>
      <c r="BN850" s="5"/>
    </row>
    <row r="851" spans="1:66" ht="12.75">
      <c r="A851" s="5"/>
      <c r="B851" s="160"/>
      <c r="C851" s="5"/>
      <c r="D851" s="5"/>
      <c r="E851" s="5"/>
      <c r="F851" s="5"/>
      <c r="G851" s="5"/>
      <c r="H851" s="5"/>
      <c r="I851" s="66"/>
      <c r="J851" s="66"/>
      <c r="K851" s="66"/>
      <c r="L851" s="161"/>
      <c r="M851" s="66"/>
      <c r="N851" s="162"/>
      <c r="O851" s="5"/>
      <c r="P851" s="20"/>
      <c r="Q851" s="163"/>
      <c r="R851" s="163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160"/>
      <c r="BN851" s="5"/>
    </row>
    <row r="852" spans="1:66" ht="12.75">
      <c r="A852" s="5"/>
      <c r="B852" s="160"/>
      <c r="C852" s="5"/>
      <c r="D852" s="5"/>
      <c r="E852" s="5"/>
      <c r="F852" s="5"/>
      <c r="G852" s="5"/>
      <c r="H852" s="5"/>
      <c r="I852" s="66"/>
      <c r="J852" s="66"/>
      <c r="K852" s="66"/>
      <c r="L852" s="161"/>
      <c r="M852" s="66"/>
      <c r="N852" s="162"/>
      <c r="O852" s="5"/>
      <c r="P852" s="20"/>
      <c r="Q852" s="163"/>
      <c r="R852" s="163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160"/>
      <c r="BN852" s="5"/>
    </row>
    <row r="853" spans="1:66" ht="12.75">
      <c r="A853" s="5"/>
      <c r="B853" s="160"/>
      <c r="C853" s="5"/>
      <c r="D853" s="5"/>
      <c r="E853" s="5"/>
      <c r="F853" s="5"/>
      <c r="G853" s="5"/>
      <c r="H853" s="5"/>
      <c r="I853" s="66"/>
      <c r="J853" s="66"/>
      <c r="K853" s="66"/>
      <c r="L853" s="161"/>
      <c r="M853" s="66"/>
      <c r="N853" s="162"/>
      <c r="O853" s="5"/>
      <c r="P853" s="20"/>
      <c r="Q853" s="163"/>
      <c r="R853" s="163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160"/>
      <c r="BN853" s="5"/>
    </row>
    <row r="854" spans="1:66" ht="12.75">
      <c r="A854" s="5"/>
      <c r="B854" s="160"/>
      <c r="C854" s="5"/>
      <c r="D854" s="5"/>
      <c r="E854" s="5"/>
      <c r="F854" s="5"/>
      <c r="G854" s="5"/>
      <c r="H854" s="5"/>
      <c r="I854" s="66"/>
      <c r="J854" s="66"/>
      <c r="K854" s="66"/>
      <c r="L854" s="161"/>
      <c r="M854" s="66"/>
      <c r="N854" s="162"/>
      <c r="O854" s="5"/>
      <c r="P854" s="20"/>
      <c r="Q854" s="163"/>
      <c r="R854" s="163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160"/>
      <c r="BN854" s="5"/>
    </row>
    <row r="855" spans="1:66" ht="12.75">
      <c r="A855" s="5"/>
      <c r="B855" s="160"/>
      <c r="C855" s="5"/>
      <c r="D855" s="5"/>
      <c r="E855" s="5"/>
      <c r="F855" s="5"/>
      <c r="G855" s="5"/>
      <c r="H855" s="5"/>
      <c r="I855" s="66"/>
      <c r="J855" s="66"/>
      <c r="K855" s="66"/>
      <c r="L855" s="161"/>
      <c r="M855" s="66"/>
      <c r="N855" s="162"/>
      <c r="O855" s="5"/>
      <c r="P855" s="20"/>
      <c r="Q855" s="163"/>
      <c r="R855" s="163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160"/>
      <c r="BN855" s="5"/>
    </row>
    <row r="856" spans="1:66" ht="12.75">
      <c r="A856" s="5"/>
      <c r="B856" s="160"/>
      <c r="C856" s="5"/>
      <c r="D856" s="5"/>
      <c r="E856" s="5"/>
      <c r="F856" s="5"/>
      <c r="G856" s="5"/>
      <c r="H856" s="5"/>
      <c r="I856" s="66"/>
      <c r="J856" s="66"/>
      <c r="K856" s="66"/>
      <c r="L856" s="161"/>
      <c r="M856" s="66"/>
      <c r="N856" s="162"/>
      <c r="O856" s="5"/>
      <c r="P856" s="20"/>
      <c r="Q856" s="163"/>
      <c r="R856" s="163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160"/>
      <c r="BN856" s="5"/>
    </row>
    <row r="857" spans="1:66" ht="12.75">
      <c r="A857" s="5"/>
      <c r="B857" s="160"/>
      <c r="C857" s="5"/>
      <c r="D857" s="5"/>
      <c r="E857" s="5"/>
      <c r="F857" s="5"/>
      <c r="G857" s="5"/>
      <c r="H857" s="5"/>
      <c r="I857" s="66"/>
      <c r="J857" s="66"/>
      <c r="K857" s="66"/>
      <c r="L857" s="161"/>
      <c r="M857" s="66"/>
      <c r="N857" s="162"/>
      <c r="O857" s="5"/>
      <c r="P857" s="20"/>
      <c r="Q857" s="163"/>
      <c r="R857" s="163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160"/>
      <c r="BN857" s="5"/>
    </row>
    <row r="858" spans="1:66" ht="12.75">
      <c r="A858" s="5"/>
      <c r="B858" s="160"/>
      <c r="C858" s="5"/>
      <c r="D858" s="5"/>
      <c r="E858" s="5"/>
      <c r="F858" s="5"/>
      <c r="G858" s="5"/>
      <c r="H858" s="5"/>
      <c r="I858" s="66"/>
      <c r="J858" s="66"/>
      <c r="K858" s="66"/>
      <c r="L858" s="161"/>
      <c r="M858" s="66"/>
      <c r="N858" s="162"/>
      <c r="O858" s="5"/>
      <c r="P858" s="20"/>
      <c r="Q858" s="163"/>
      <c r="R858" s="163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160"/>
      <c r="BN858" s="5"/>
    </row>
    <row r="859" spans="1:66" ht="12.75">
      <c r="A859" s="5"/>
      <c r="B859" s="160"/>
      <c r="C859" s="5"/>
      <c r="D859" s="5"/>
      <c r="E859" s="5"/>
      <c r="F859" s="5"/>
      <c r="G859" s="5"/>
      <c r="H859" s="5"/>
      <c r="I859" s="66"/>
      <c r="J859" s="66"/>
      <c r="K859" s="66"/>
      <c r="L859" s="161"/>
      <c r="M859" s="66"/>
      <c r="N859" s="162"/>
      <c r="O859" s="5"/>
      <c r="P859" s="20"/>
      <c r="Q859" s="163"/>
      <c r="R859" s="163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160"/>
      <c r="BN859" s="5"/>
    </row>
    <row r="860" spans="1:66" ht="12.75">
      <c r="A860" s="5"/>
      <c r="B860" s="160"/>
      <c r="C860" s="5"/>
      <c r="D860" s="5"/>
      <c r="E860" s="5"/>
      <c r="F860" s="5"/>
      <c r="G860" s="5"/>
      <c r="H860" s="5"/>
      <c r="I860" s="66"/>
      <c r="J860" s="66"/>
      <c r="K860" s="66"/>
      <c r="L860" s="161"/>
      <c r="M860" s="66"/>
      <c r="N860" s="162"/>
      <c r="O860" s="5"/>
      <c r="P860" s="20"/>
      <c r="Q860" s="163"/>
      <c r="R860" s="163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160"/>
      <c r="BN860" s="5"/>
    </row>
    <row r="861" spans="1:66" ht="12.75">
      <c r="A861" s="5"/>
      <c r="B861" s="160"/>
      <c r="C861" s="5"/>
      <c r="D861" s="5"/>
      <c r="E861" s="5"/>
      <c r="F861" s="5"/>
      <c r="G861" s="5"/>
      <c r="H861" s="5"/>
      <c r="I861" s="66"/>
      <c r="J861" s="66"/>
      <c r="K861" s="66"/>
      <c r="L861" s="161"/>
      <c r="M861" s="66"/>
      <c r="N861" s="162"/>
      <c r="O861" s="5"/>
      <c r="P861" s="20"/>
      <c r="Q861" s="163"/>
      <c r="R861" s="163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160"/>
      <c r="BN861" s="5"/>
    </row>
    <row r="862" spans="1:66" ht="12.75">
      <c r="A862" s="5"/>
      <c r="B862" s="160"/>
      <c r="C862" s="5"/>
      <c r="D862" s="5"/>
      <c r="E862" s="5"/>
      <c r="F862" s="5"/>
      <c r="G862" s="5"/>
      <c r="H862" s="5"/>
      <c r="I862" s="66"/>
      <c r="J862" s="66"/>
      <c r="K862" s="66"/>
      <c r="L862" s="161"/>
      <c r="M862" s="66"/>
      <c r="N862" s="162"/>
      <c r="O862" s="5"/>
      <c r="P862" s="20"/>
      <c r="Q862" s="163"/>
      <c r="R862" s="163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160"/>
      <c r="BN862" s="5"/>
    </row>
    <row r="863" spans="1:66" ht="12.75">
      <c r="A863" s="5"/>
      <c r="B863" s="160"/>
      <c r="C863" s="5"/>
      <c r="D863" s="5"/>
      <c r="E863" s="5"/>
      <c r="F863" s="5"/>
      <c r="G863" s="5"/>
      <c r="H863" s="5"/>
      <c r="I863" s="66"/>
      <c r="J863" s="66"/>
      <c r="K863" s="66"/>
      <c r="L863" s="161"/>
      <c r="M863" s="66"/>
      <c r="N863" s="162"/>
      <c r="O863" s="5"/>
      <c r="P863" s="20"/>
      <c r="Q863" s="163"/>
      <c r="R863" s="163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160"/>
      <c r="BN863" s="5"/>
    </row>
    <row r="864" spans="1:66" ht="12.75">
      <c r="A864" s="5"/>
      <c r="B864" s="160"/>
      <c r="C864" s="5"/>
      <c r="D864" s="5"/>
      <c r="E864" s="5"/>
      <c r="F864" s="5"/>
      <c r="G864" s="5"/>
      <c r="H864" s="5"/>
      <c r="I864" s="66"/>
      <c r="J864" s="66"/>
      <c r="K864" s="66"/>
      <c r="L864" s="161"/>
      <c r="M864" s="66"/>
      <c r="N864" s="162"/>
      <c r="O864" s="5"/>
      <c r="P864" s="20"/>
      <c r="Q864" s="163"/>
      <c r="R864" s="163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160"/>
      <c r="BN864" s="5"/>
    </row>
    <row r="865" spans="1:66" ht="12.75">
      <c r="A865" s="5"/>
      <c r="B865" s="160"/>
      <c r="C865" s="5"/>
      <c r="D865" s="5"/>
      <c r="E865" s="5"/>
      <c r="F865" s="5"/>
      <c r="G865" s="5"/>
      <c r="H865" s="5"/>
      <c r="I865" s="66"/>
      <c r="J865" s="66"/>
      <c r="K865" s="66"/>
      <c r="L865" s="161"/>
      <c r="M865" s="66"/>
      <c r="N865" s="162"/>
      <c r="O865" s="5"/>
      <c r="P865" s="20"/>
      <c r="Q865" s="163"/>
      <c r="R865" s="163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160"/>
      <c r="BN865" s="5"/>
    </row>
    <row r="866" spans="1:66" ht="12.75">
      <c r="A866" s="5"/>
      <c r="B866" s="160"/>
      <c r="C866" s="5"/>
      <c r="D866" s="5"/>
      <c r="E866" s="5"/>
      <c r="F866" s="5"/>
      <c r="G866" s="5"/>
      <c r="H866" s="5"/>
      <c r="I866" s="66"/>
      <c r="J866" s="66"/>
      <c r="K866" s="66"/>
      <c r="L866" s="161"/>
      <c r="M866" s="66"/>
      <c r="N866" s="162"/>
      <c r="O866" s="5"/>
      <c r="P866" s="20"/>
      <c r="Q866" s="163"/>
      <c r="R866" s="163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160"/>
      <c r="BN866" s="5"/>
    </row>
    <row r="867" spans="1:66" ht="12.75">
      <c r="A867" s="5"/>
      <c r="B867" s="160"/>
      <c r="C867" s="5"/>
      <c r="D867" s="5"/>
      <c r="E867" s="5"/>
      <c r="F867" s="5"/>
      <c r="G867" s="5"/>
      <c r="H867" s="5"/>
      <c r="I867" s="66"/>
      <c r="J867" s="66"/>
      <c r="K867" s="66"/>
      <c r="L867" s="161"/>
      <c r="M867" s="66"/>
      <c r="N867" s="162"/>
      <c r="O867" s="5"/>
      <c r="P867" s="20"/>
      <c r="Q867" s="163"/>
      <c r="R867" s="163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160"/>
      <c r="BN867" s="5"/>
    </row>
    <row r="868" spans="1:66" ht="12.75">
      <c r="A868" s="5"/>
      <c r="B868" s="160"/>
      <c r="C868" s="5"/>
      <c r="D868" s="5"/>
      <c r="E868" s="5"/>
      <c r="F868" s="5"/>
      <c r="G868" s="5"/>
      <c r="H868" s="5"/>
      <c r="I868" s="66"/>
      <c r="J868" s="66"/>
      <c r="K868" s="66"/>
      <c r="L868" s="161"/>
      <c r="M868" s="66"/>
      <c r="N868" s="162"/>
      <c r="O868" s="5"/>
      <c r="P868" s="20"/>
      <c r="Q868" s="163"/>
      <c r="R868" s="163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160"/>
      <c r="BN868" s="5"/>
    </row>
    <row r="869" spans="1:66" ht="12.75">
      <c r="A869" s="5"/>
      <c r="B869" s="160"/>
      <c r="C869" s="5"/>
      <c r="D869" s="5"/>
      <c r="E869" s="5"/>
      <c r="F869" s="5"/>
      <c r="G869" s="5"/>
      <c r="H869" s="5"/>
      <c r="I869" s="66"/>
      <c r="J869" s="66"/>
      <c r="K869" s="66"/>
      <c r="L869" s="161"/>
      <c r="M869" s="66"/>
      <c r="N869" s="162"/>
      <c r="O869" s="5"/>
      <c r="P869" s="20"/>
      <c r="Q869" s="163"/>
      <c r="R869" s="163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160"/>
      <c r="BN869" s="5"/>
    </row>
    <row r="870" spans="1:66" ht="12.75">
      <c r="A870" s="5"/>
      <c r="B870" s="160"/>
      <c r="C870" s="5"/>
      <c r="D870" s="5"/>
      <c r="E870" s="5"/>
      <c r="F870" s="5"/>
      <c r="G870" s="5"/>
      <c r="H870" s="5"/>
      <c r="I870" s="66"/>
      <c r="J870" s="66"/>
      <c r="K870" s="66"/>
      <c r="L870" s="161"/>
      <c r="M870" s="66"/>
      <c r="N870" s="162"/>
      <c r="O870" s="5"/>
      <c r="P870" s="20"/>
      <c r="Q870" s="163"/>
      <c r="R870" s="163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160"/>
      <c r="BN870" s="5"/>
    </row>
    <row r="871" spans="1:66" ht="12.75">
      <c r="A871" s="5"/>
      <c r="B871" s="160"/>
      <c r="C871" s="5"/>
      <c r="D871" s="5"/>
      <c r="E871" s="5"/>
      <c r="F871" s="5"/>
      <c r="G871" s="5"/>
      <c r="H871" s="5"/>
      <c r="I871" s="66"/>
      <c r="J871" s="66"/>
      <c r="K871" s="66"/>
      <c r="L871" s="161"/>
      <c r="M871" s="66"/>
      <c r="N871" s="162"/>
      <c r="O871" s="5"/>
      <c r="P871" s="20"/>
      <c r="Q871" s="163"/>
      <c r="R871" s="163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160"/>
      <c r="BN871" s="5"/>
    </row>
    <row r="872" spans="1:66" ht="12.75">
      <c r="A872" s="5"/>
      <c r="B872" s="160"/>
      <c r="C872" s="5"/>
      <c r="D872" s="5"/>
      <c r="E872" s="5"/>
      <c r="F872" s="5"/>
      <c r="G872" s="5"/>
      <c r="H872" s="5"/>
      <c r="I872" s="66"/>
      <c r="J872" s="66"/>
      <c r="K872" s="66"/>
      <c r="L872" s="161"/>
      <c r="M872" s="66"/>
      <c r="N872" s="162"/>
      <c r="O872" s="5"/>
      <c r="P872" s="20"/>
      <c r="Q872" s="163"/>
      <c r="R872" s="163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160"/>
      <c r="BN872" s="5"/>
    </row>
    <row r="873" spans="1:66" ht="12.75">
      <c r="A873" s="5"/>
      <c r="B873" s="160"/>
      <c r="C873" s="5"/>
      <c r="D873" s="5"/>
      <c r="E873" s="5"/>
      <c r="F873" s="5"/>
      <c r="G873" s="5"/>
      <c r="H873" s="5"/>
      <c r="I873" s="66"/>
      <c r="J873" s="66"/>
      <c r="K873" s="66"/>
      <c r="L873" s="161"/>
      <c r="M873" s="66"/>
      <c r="N873" s="162"/>
      <c r="O873" s="5"/>
      <c r="P873" s="20"/>
      <c r="Q873" s="163"/>
      <c r="R873" s="163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160"/>
      <c r="BN873" s="5"/>
    </row>
    <row r="874" spans="1:66" ht="12.75">
      <c r="A874" s="5"/>
      <c r="B874" s="160"/>
      <c r="C874" s="5"/>
      <c r="D874" s="5"/>
      <c r="E874" s="5"/>
      <c r="F874" s="5"/>
      <c r="G874" s="5"/>
      <c r="H874" s="5"/>
      <c r="I874" s="66"/>
      <c r="J874" s="66"/>
      <c r="K874" s="66"/>
      <c r="L874" s="161"/>
      <c r="M874" s="66"/>
      <c r="N874" s="162"/>
      <c r="O874" s="5"/>
      <c r="P874" s="20"/>
      <c r="Q874" s="163"/>
      <c r="R874" s="163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160"/>
      <c r="BN874" s="5"/>
    </row>
    <row r="875" spans="1:66" ht="12.75">
      <c r="A875" s="5"/>
      <c r="B875" s="160"/>
      <c r="C875" s="5"/>
      <c r="D875" s="5"/>
      <c r="E875" s="5"/>
      <c r="F875" s="5"/>
      <c r="G875" s="5"/>
      <c r="H875" s="5"/>
      <c r="I875" s="66"/>
      <c r="J875" s="66"/>
      <c r="K875" s="66"/>
      <c r="L875" s="161"/>
      <c r="M875" s="66"/>
      <c r="N875" s="162"/>
      <c r="O875" s="5"/>
      <c r="P875" s="20"/>
      <c r="Q875" s="163"/>
      <c r="R875" s="163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160"/>
      <c r="BN875" s="5"/>
    </row>
    <row r="876" spans="1:66" ht="12.75">
      <c r="A876" s="5"/>
      <c r="B876" s="160"/>
      <c r="C876" s="5"/>
      <c r="D876" s="5"/>
      <c r="E876" s="5"/>
      <c r="F876" s="5"/>
      <c r="G876" s="5"/>
      <c r="H876" s="5"/>
      <c r="I876" s="66"/>
      <c r="J876" s="66"/>
      <c r="K876" s="66"/>
      <c r="L876" s="161"/>
      <c r="M876" s="66"/>
      <c r="N876" s="162"/>
      <c r="O876" s="5"/>
      <c r="P876" s="20"/>
      <c r="Q876" s="163"/>
      <c r="R876" s="163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160"/>
      <c r="BN876" s="5"/>
    </row>
    <row r="877" spans="1:66" ht="12.75">
      <c r="A877" s="5"/>
      <c r="B877" s="160"/>
      <c r="C877" s="5"/>
      <c r="D877" s="5"/>
      <c r="E877" s="5"/>
      <c r="F877" s="5"/>
      <c r="G877" s="5"/>
      <c r="H877" s="5"/>
      <c r="I877" s="66"/>
      <c r="J877" s="66"/>
      <c r="K877" s="66"/>
      <c r="L877" s="161"/>
      <c r="M877" s="66"/>
      <c r="N877" s="162"/>
      <c r="O877" s="5"/>
      <c r="P877" s="20"/>
      <c r="Q877" s="163"/>
      <c r="R877" s="163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160"/>
      <c r="BN877" s="5"/>
    </row>
    <row r="878" spans="1:66" ht="12.75">
      <c r="A878" s="5"/>
      <c r="B878" s="160"/>
      <c r="C878" s="5"/>
      <c r="D878" s="5"/>
      <c r="E878" s="5"/>
      <c r="F878" s="5"/>
      <c r="G878" s="5"/>
      <c r="H878" s="5"/>
      <c r="I878" s="66"/>
      <c r="J878" s="66"/>
      <c r="K878" s="66"/>
      <c r="L878" s="161"/>
      <c r="M878" s="66"/>
      <c r="N878" s="162"/>
      <c r="O878" s="5"/>
      <c r="P878" s="20"/>
      <c r="Q878" s="163"/>
      <c r="R878" s="163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160"/>
      <c r="BN878" s="5"/>
    </row>
    <row r="879" spans="1:66" ht="12.75">
      <c r="A879" s="5"/>
      <c r="B879" s="160"/>
      <c r="C879" s="5"/>
      <c r="D879" s="5"/>
      <c r="E879" s="5"/>
      <c r="F879" s="5"/>
      <c r="G879" s="5"/>
      <c r="H879" s="5"/>
      <c r="I879" s="66"/>
      <c r="J879" s="66"/>
      <c r="K879" s="66"/>
      <c r="L879" s="161"/>
      <c r="M879" s="66"/>
      <c r="N879" s="162"/>
      <c r="O879" s="5"/>
      <c r="P879" s="20"/>
      <c r="Q879" s="163"/>
      <c r="R879" s="163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160"/>
      <c r="BN879" s="5"/>
    </row>
    <row r="880" spans="1:66" ht="12.75">
      <c r="A880" s="5"/>
      <c r="B880" s="160"/>
      <c r="C880" s="5"/>
      <c r="D880" s="5"/>
      <c r="E880" s="5"/>
      <c r="F880" s="5"/>
      <c r="G880" s="5"/>
      <c r="H880" s="5"/>
      <c r="I880" s="66"/>
      <c r="J880" s="66"/>
      <c r="K880" s="66"/>
      <c r="L880" s="161"/>
      <c r="M880" s="66"/>
      <c r="N880" s="162"/>
      <c r="O880" s="5"/>
      <c r="P880" s="20"/>
      <c r="Q880" s="163"/>
      <c r="R880" s="163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160"/>
      <c r="BN880" s="5"/>
    </row>
    <row r="881" spans="1:66" ht="12.75">
      <c r="A881" s="5"/>
      <c r="B881" s="160"/>
      <c r="C881" s="5"/>
      <c r="D881" s="5"/>
      <c r="E881" s="5"/>
      <c r="F881" s="5"/>
      <c r="G881" s="5"/>
      <c r="H881" s="5"/>
      <c r="I881" s="66"/>
      <c r="J881" s="66"/>
      <c r="K881" s="66"/>
      <c r="L881" s="161"/>
      <c r="M881" s="66"/>
      <c r="N881" s="162"/>
      <c r="O881" s="5"/>
      <c r="P881" s="20"/>
      <c r="Q881" s="163"/>
      <c r="R881" s="163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160"/>
      <c r="BN881" s="5"/>
    </row>
    <row r="882" spans="1:66" ht="12.75">
      <c r="A882" s="5"/>
      <c r="B882" s="160"/>
      <c r="C882" s="5"/>
      <c r="D882" s="5"/>
      <c r="E882" s="5"/>
      <c r="F882" s="5"/>
      <c r="G882" s="5"/>
      <c r="H882" s="5"/>
      <c r="I882" s="66"/>
      <c r="J882" s="66"/>
      <c r="K882" s="66"/>
      <c r="L882" s="161"/>
      <c r="M882" s="66"/>
      <c r="N882" s="162"/>
      <c r="O882" s="5"/>
      <c r="P882" s="20"/>
      <c r="Q882" s="163"/>
      <c r="R882" s="163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160"/>
      <c r="BN882" s="5"/>
    </row>
    <row r="883" spans="1:66" ht="12.75">
      <c r="A883" s="5"/>
      <c r="B883" s="160"/>
      <c r="C883" s="5"/>
      <c r="D883" s="5"/>
      <c r="E883" s="5"/>
      <c r="F883" s="5"/>
      <c r="G883" s="5"/>
      <c r="H883" s="5"/>
      <c r="I883" s="66"/>
      <c r="J883" s="66"/>
      <c r="K883" s="66"/>
      <c r="L883" s="161"/>
      <c r="M883" s="66"/>
      <c r="N883" s="162"/>
      <c r="O883" s="5"/>
      <c r="P883" s="20"/>
      <c r="Q883" s="163"/>
      <c r="R883" s="163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160"/>
      <c r="BN883" s="5"/>
    </row>
    <row r="884" spans="1:66" ht="12.75">
      <c r="A884" s="5"/>
      <c r="B884" s="160"/>
      <c r="C884" s="5"/>
      <c r="D884" s="5"/>
      <c r="E884" s="5"/>
      <c r="F884" s="5"/>
      <c r="G884" s="5"/>
      <c r="H884" s="5"/>
      <c r="I884" s="66"/>
      <c r="J884" s="66"/>
      <c r="K884" s="66"/>
      <c r="L884" s="161"/>
      <c r="M884" s="66"/>
      <c r="N884" s="162"/>
      <c r="O884" s="5"/>
      <c r="P884" s="20"/>
      <c r="Q884" s="163"/>
      <c r="R884" s="163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160"/>
      <c r="BN884" s="5"/>
    </row>
    <row r="885" spans="1:66" ht="12.75">
      <c r="A885" s="5"/>
      <c r="B885" s="160"/>
      <c r="C885" s="5"/>
      <c r="D885" s="5"/>
      <c r="E885" s="5"/>
      <c r="F885" s="5"/>
      <c r="G885" s="5"/>
      <c r="H885" s="5"/>
      <c r="I885" s="66"/>
      <c r="J885" s="66"/>
      <c r="K885" s="66"/>
      <c r="L885" s="161"/>
      <c r="M885" s="66"/>
      <c r="N885" s="162"/>
      <c r="O885" s="5"/>
      <c r="P885" s="20"/>
      <c r="Q885" s="163"/>
      <c r="R885" s="163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160"/>
      <c r="BN885" s="5"/>
    </row>
    <row r="886" spans="1:66" ht="12.75">
      <c r="A886" s="5"/>
      <c r="B886" s="160"/>
      <c r="C886" s="5"/>
      <c r="D886" s="5"/>
      <c r="E886" s="5"/>
      <c r="F886" s="5"/>
      <c r="G886" s="5"/>
      <c r="H886" s="5"/>
      <c r="I886" s="66"/>
      <c r="J886" s="66"/>
      <c r="K886" s="66"/>
      <c r="L886" s="161"/>
      <c r="M886" s="66"/>
      <c r="N886" s="162"/>
      <c r="O886" s="5"/>
      <c r="P886" s="20"/>
      <c r="Q886" s="163"/>
      <c r="R886" s="163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160"/>
      <c r="BN886" s="5"/>
    </row>
    <row r="887" spans="1:66" ht="12.75">
      <c r="A887" s="5"/>
      <c r="B887" s="160"/>
      <c r="C887" s="5"/>
      <c r="D887" s="5"/>
      <c r="E887" s="5"/>
      <c r="F887" s="5"/>
      <c r="G887" s="5"/>
      <c r="H887" s="5"/>
      <c r="I887" s="66"/>
      <c r="J887" s="66"/>
      <c r="K887" s="66"/>
      <c r="L887" s="161"/>
      <c r="M887" s="66"/>
      <c r="N887" s="162"/>
      <c r="O887" s="5"/>
      <c r="P887" s="20"/>
      <c r="Q887" s="163"/>
      <c r="R887" s="163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160"/>
      <c r="BN887" s="5"/>
    </row>
    <row r="888" spans="1:66" ht="12.75">
      <c r="A888" s="5"/>
      <c r="B888" s="160"/>
      <c r="C888" s="5"/>
      <c r="D888" s="5"/>
      <c r="E888" s="5"/>
      <c r="F888" s="5"/>
      <c r="G888" s="5"/>
      <c r="H888" s="5"/>
      <c r="I888" s="66"/>
      <c r="J888" s="66"/>
      <c r="K888" s="66"/>
      <c r="L888" s="161"/>
      <c r="M888" s="66"/>
      <c r="N888" s="162"/>
      <c r="O888" s="5"/>
      <c r="P888" s="20"/>
      <c r="Q888" s="163"/>
      <c r="R888" s="163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160"/>
      <c r="BN888" s="5"/>
    </row>
    <row r="889" spans="1:66" ht="12.75">
      <c r="A889" s="5"/>
      <c r="B889" s="160"/>
      <c r="C889" s="5"/>
      <c r="D889" s="5"/>
      <c r="E889" s="5"/>
      <c r="F889" s="5"/>
      <c r="G889" s="5"/>
      <c r="H889" s="5"/>
      <c r="I889" s="66"/>
      <c r="J889" s="66"/>
      <c r="K889" s="66"/>
      <c r="L889" s="161"/>
      <c r="M889" s="66"/>
      <c r="N889" s="162"/>
      <c r="O889" s="5"/>
      <c r="P889" s="20"/>
      <c r="Q889" s="163"/>
      <c r="R889" s="163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160"/>
      <c r="BN889" s="5"/>
    </row>
    <row r="890" spans="1:66" ht="12.75">
      <c r="A890" s="5"/>
      <c r="B890" s="160"/>
      <c r="C890" s="5"/>
      <c r="D890" s="5"/>
      <c r="E890" s="5"/>
      <c r="F890" s="5"/>
      <c r="G890" s="5"/>
      <c r="H890" s="5"/>
      <c r="I890" s="66"/>
      <c r="J890" s="66"/>
      <c r="K890" s="66"/>
      <c r="L890" s="161"/>
      <c r="M890" s="66"/>
      <c r="N890" s="162"/>
      <c r="O890" s="5"/>
      <c r="P890" s="20"/>
      <c r="Q890" s="163"/>
      <c r="R890" s="163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160"/>
      <c r="BN890" s="5"/>
    </row>
    <row r="891" spans="1:66" ht="12.75">
      <c r="A891" s="5"/>
      <c r="B891" s="160"/>
      <c r="C891" s="5"/>
      <c r="D891" s="5"/>
      <c r="E891" s="5"/>
      <c r="F891" s="5"/>
      <c r="G891" s="5"/>
      <c r="H891" s="5"/>
      <c r="I891" s="66"/>
      <c r="J891" s="66"/>
      <c r="K891" s="66"/>
      <c r="L891" s="161"/>
      <c r="M891" s="66"/>
      <c r="N891" s="162"/>
      <c r="O891" s="5"/>
      <c r="P891" s="20"/>
      <c r="Q891" s="163"/>
      <c r="R891" s="163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160"/>
      <c r="BN891" s="5"/>
    </row>
    <row r="892" spans="1:66" ht="12.75">
      <c r="A892" s="5"/>
      <c r="B892" s="160"/>
      <c r="C892" s="5"/>
      <c r="D892" s="5"/>
      <c r="E892" s="5"/>
      <c r="F892" s="5"/>
      <c r="G892" s="5"/>
      <c r="H892" s="5"/>
      <c r="I892" s="66"/>
      <c r="J892" s="66"/>
      <c r="K892" s="66"/>
      <c r="L892" s="161"/>
      <c r="M892" s="66"/>
      <c r="N892" s="162"/>
      <c r="O892" s="5"/>
      <c r="P892" s="20"/>
      <c r="Q892" s="163"/>
      <c r="R892" s="163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160"/>
      <c r="BN892" s="5"/>
    </row>
    <row r="893" spans="1:66" ht="12.75">
      <c r="A893" s="5"/>
      <c r="B893" s="160"/>
      <c r="C893" s="5"/>
      <c r="D893" s="5"/>
      <c r="E893" s="5"/>
      <c r="F893" s="5"/>
      <c r="G893" s="5"/>
      <c r="H893" s="5"/>
      <c r="I893" s="66"/>
      <c r="J893" s="66"/>
      <c r="K893" s="66"/>
      <c r="L893" s="161"/>
      <c r="M893" s="66"/>
      <c r="N893" s="162"/>
      <c r="O893" s="5"/>
      <c r="P893" s="20"/>
      <c r="Q893" s="163"/>
      <c r="R893" s="163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160"/>
      <c r="BN893" s="5"/>
    </row>
    <row r="894" spans="1:66" ht="12.75">
      <c r="A894" s="5"/>
      <c r="B894" s="160"/>
      <c r="C894" s="5"/>
      <c r="D894" s="5"/>
      <c r="E894" s="5"/>
      <c r="F894" s="5"/>
      <c r="G894" s="5"/>
      <c r="H894" s="5"/>
      <c r="I894" s="66"/>
      <c r="J894" s="66"/>
      <c r="K894" s="66"/>
      <c r="L894" s="161"/>
      <c r="M894" s="66"/>
      <c r="N894" s="162"/>
      <c r="O894" s="5"/>
      <c r="P894" s="20"/>
      <c r="Q894" s="163"/>
      <c r="R894" s="163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160"/>
      <c r="BN894" s="5"/>
    </row>
    <row r="895" spans="1:66" ht="12.75">
      <c r="A895" s="5"/>
      <c r="B895" s="160"/>
      <c r="C895" s="5"/>
      <c r="D895" s="5"/>
      <c r="E895" s="5"/>
      <c r="F895" s="5"/>
      <c r="G895" s="5"/>
      <c r="H895" s="5"/>
      <c r="I895" s="66"/>
      <c r="J895" s="66"/>
      <c r="K895" s="66"/>
      <c r="L895" s="161"/>
      <c r="M895" s="66"/>
      <c r="N895" s="162"/>
      <c r="O895" s="5"/>
      <c r="P895" s="20"/>
      <c r="Q895" s="163"/>
      <c r="R895" s="163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160"/>
      <c r="BN895" s="5"/>
    </row>
    <row r="896" spans="1:66" ht="12.75">
      <c r="A896" s="5"/>
      <c r="B896" s="160"/>
      <c r="C896" s="5"/>
      <c r="D896" s="5"/>
      <c r="E896" s="5"/>
      <c r="F896" s="5"/>
      <c r="G896" s="5"/>
      <c r="H896" s="5"/>
      <c r="I896" s="66"/>
      <c r="J896" s="66"/>
      <c r="K896" s="66"/>
      <c r="L896" s="161"/>
      <c r="M896" s="66"/>
      <c r="N896" s="162"/>
      <c r="O896" s="5"/>
      <c r="P896" s="20"/>
      <c r="Q896" s="163"/>
      <c r="R896" s="163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160"/>
      <c r="BN896" s="5"/>
    </row>
    <row r="897" spans="1:66" ht="12.75">
      <c r="A897" s="5"/>
      <c r="B897" s="160"/>
      <c r="C897" s="5"/>
      <c r="D897" s="5"/>
      <c r="E897" s="5"/>
      <c r="F897" s="5"/>
      <c r="G897" s="5"/>
      <c r="H897" s="5"/>
      <c r="I897" s="66"/>
      <c r="J897" s="66"/>
      <c r="K897" s="66"/>
      <c r="L897" s="161"/>
      <c r="M897" s="66"/>
      <c r="N897" s="162"/>
      <c r="O897" s="5"/>
      <c r="P897" s="20"/>
      <c r="Q897" s="163"/>
      <c r="R897" s="163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160"/>
      <c r="BN897" s="5"/>
    </row>
    <row r="898" spans="1:66" ht="12.75">
      <c r="A898" s="5"/>
      <c r="B898" s="160"/>
      <c r="C898" s="5"/>
      <c r="D898" s="5"/>
      <c r="E898" s="5"/>
      <c r="F898" s="5"/>
      <c r="G898" s="5"/>
      <c r="H898" s="5"/>
      <c r="I898" s="66"/>
      <c r="J898" s="66"/>
      <c r="K898" s="66"/>
      <c r="L898" s="161"/>
      <c r="M898" s="66"/>
      <c r="N898" s="162"/>
      <c r="O898" s="5"/>
      <c r="P898" s="20"/>
      <c r="Q898" s="163"/>
      <c r="R898" s="163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160"/>
      <c r="BN898" s="5"/>
    </row>
    <row r="899" spans="1:66" ht="12.75">
      <c r="A899" s="5"/>
      <c r="B899" s="160"/>
      <c r="C899" s="5"/>
      <c r="D899" s="5"/>
      <c r="E899" s="5"/>
      <c r="F899" s="5"/>
      <c r="G899" s="5"/>
      <c r="H899" s="5"/>
      <c r="I899" s="66"/>
      <c r="J899" s="66"/>
      <c r="K899" s="66"/>
      <c r="L899" s="161"/>
      <c r="M899" s="66"/>
      <c r="N899" s="162"/>
      <c r="O899" s="5"/>
      <c r="P899" s="20"/>
      <c r="Q899" s="163"/>
      <c r="R899" s="163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160"/>
      <c r="BN899" s="5"/>
    </row>
    <row r="900" spans="1:66" ht="12.75">
      <c r="A900" s="5"/>
      <c r="B900" s="160"/>
      <c r="C900" s="5"/>
      <c r="D900" s="5"/>
      <c r="E900" s="5"/>
      <c r="F900" s="5"/>
      <c r="G900" s="5"/>
      <c r="H900" s="5"/>
      <c r="I900" s="66"/>
      <c r="J900" s="66"/>
      <c r="K900" s="66"/>
      <c r="L900" s="161"/>
      <c r="M900" s="66"/>
      <c r="N900" s="162"/>
      <c r="O900" s="5"/>
      <c r="P900" s="20"/>
      <c r="Q900" s="163"/>
      <c r="R900" s="163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160"/>
      <c r="BN900" s="5"/>
    </row>
    <row r="901" spans="1:66" ht="12.75">
      <c r="A901" s="5"/>
      <c r="B901" s="160"/>
      <c r="C901" s="5"/>
      <c r="D901" s="5"/>
      <c r="E901" s="5"/>
      <c r="F901" s="5"/>
      <c r="G901" s="5"/>
      <c r="H901" s="5"/>
      <c r="I901" s="66"/>
      <c r="J901" s="66"/>
      <c r="K901" s="66"/>
      <c r="L901" s="161"/>
      <c r="M901" s="66"/>
      <c r="N901" s="162"/>
      <c r="O901" s="5"/>
      <c r="P901" s="20"/>
      <c r="Q901" s="163"/>
      <c r="R901" s="163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160"/>
      <c r="BN901" s="5"/>
    </row>
    <row r="902" spans="1:66" ht="12.75">
      <c r="A902" s="5"/>
      <c r="B902" s="160"/>
      <c r="C902" s="5"/>
      <c r="D902" s="5"/>
      <c r="E902" s="5"/>
      <c r="F902" s="5"/>
      <c r="G902" s="5"/>
      <c r="H902" s="5"/>
      <c r="I902" s="66"/>
      <c r="J902" s="66"/>
      <c r="K902" s="66"/>
      <c r="L902" s="161"/>
      <c r="M902" s="66"/>
      <c r="N902" s="162"/>
      <c r="O902" s="5"/>
      <c r="P902" s="20"/>
      <c r="Q902" s="163"/>
      <c r="R902" s="163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160"/>
      <c r="BN902" s="5"/>
    </row>
    <row r="903" spans="1:66" ht="12.75">
      <c r="A903" s="5"/>
      <c r="B903" s="160"/>
      <c r="C903" s="5"/>
      <c r="D903" s="5"/>
      <c r="E903" s="5"/>
      <c r="F903" s="5"/>
      <c r="G903" s="5"/>
      <c r="H903" s="5"/>
      <c r="I903" s="66"/>
      <c r="J903" s="66"/>
      <c r="K903" s="66"/>
      <c r="L903" s="161"/>
      <c r="M903" s="66"/>
      <c r="N903" s="162"/>
      <c r="O903" s="5"/>
      <c r="P903" s="20"/>
      <c r="Q903" s="163"/>
      <c r="R903" s="163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160"/>
      <c r="BN903" s="5"/>
    </row>
    <row r="904" spans="1:66" ht="12.75">
      <c r="A904" s="5"/>
      <c r="B904" s="160"/>
      <c r="C904" s="5"/>
      <c r="D904" s="5"/>
      <c r="E904" s="5"/>
      <c r="F904" s="5"/>
      <c r="G904" s="5"/>
      <c r="H904" s="5"/>
      <c r="I904" s="66"/>
      <c r="J904" s="66"/>
      <c r="K904" s="66"/>
      <c r="L904" s="161"/>
      <c r="M904" s="66"/>
      <c r="N904" s="162"/>
      <c r="O904" s="5"/>
      <c r="P904" s="20"/>
      <c r="Q904" s="163"/>
      <c r="R904" s="163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160"/>
      <c r="BN904" s="5"/>
    </row>
    <row r="905" spans="1:66" ht="12.75">
      <c r="A905" s="5"/>
      <c r="B905" s="160"/>
      <c r="C905" s="5"/>
      <c r="D905" s="5"/>
      <c r="E905" s="5"/>
      <c r="F905" s="5"/>
      <c r="G905" s="5"/>
      <c r="H905" s="5"/>
      <c r="I905" s="66"/>
      <c r="J905" s="66"/>
      <c r="K905" s="66"/>
      <c r="L905" s="161"/>
      <c r="M905" s="66"/>
      <c r="N905" s="162"/>
      <c r="O905" s="5"/>
      <c r="P905" s="20"/>
      <c r="Q905" s="163"/>
      <c r="R905" s="163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160"/>
      <c r="BN905" s="5"/>
    </row>
    <row r="906" spans="1:66" ht="12.75">
      <c r="A906" s="5"/>
      <c r="B906" s="160"/>
      <c r="C906" s="5"/>
      <c r="D906" s="5"/>
      <c r="E906" s="5"/>
      <c r="F906" s="5"/>
      <c r="G906" s="5"/>
      <c r="H906" s="5"/>
      <c r="I906" s="66"/>
      <c r="J906" s="66"/>
      <c r="K906" s="66"/>
      <c r="L906" s="161"/>
      <c r="M906" s="66"/>
      <c r="N906" s="162"/>
      <c r="O906" s="5"/>
      <c r="P906" s="20"/>
      <c r="Q906" s="163"/>
      <c r="R906" s="163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160"/>
      <c r="BN906" s="5"/>
    </row>
    <row r="907" spans="1:66" ht="12.75">
      <c r="A907" s="5"/>
      <c r="B907" s="160"/>
      <c r="C907" s="5"/>
      <c r="D907" s="5"/>
      <c r="E907" s="5"/>
      <c r="F907" s="5"/>
      <c r="G907" s="5"/>
      <c r="H907" s="5"/>
      <c r="I907" s="66"/>
      <c r="J907" s="66"/>
      <c r="K907" s="66"/>
      <c r="L907" s="161"/>
      <c r="M907" s="66"/>
      <c r="N907" s="162"/>
      <c r="O907" s="5"/>
      <c r="P907" s="20"/>
      <c r="Q907" s="163"/>
      <c r="R907" s="163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160"/>
      <c r="BN907" s="5"/>
    </row>
    <row r="908" spans="1:66" ht="12.75">
      <c r="A908" s="5"/>
      <c r="B908" s="160"/>
      <c r="C908" s="5"/>
      <c r="D908" s="5"/>
      <c r="E908" s="5"/>
      <c r="F908" s="5"/>
      <c r="G908" s="5"/>
      <c r="H908" s="5"/>
      <c r="I908" s="66"/>
      <c r="J908" s="66"/>
      <c r="K908" s="66"/>
      <c r="L908" s="161"/>
      <c r="M908" s="66"/>
      <c r="N908" s="162"/>
      <c r="O908" s="5"/>
      <c r="P908" s="20"/>
      <c r="Q908" s="163"/>
      <c r="R908" s="163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160"/>
      <c r="BN908" s="5"/>
    </row>
    <row r="909" spans="1:66" ht="12.75">
      <c r="A909" s="5"/>
      <c r="B909" s="160"/>
      <c r="C909" s="5"/>
      <c r="D909" s="5"/>
      <c r="E909" s="5"/>
      <c r="F909" s="5"/>
      <c r="G909" s="5"/>
      <c r="H909" s="5"/>
      <c r="I909" s="66"/>
      <c r="J909" s="66"/>
      <c r="K909" s="66"/>
      <c r="L909" s="161"/>
      <c r="M909" s="66"/>
      <c r="N909" s="162"/>
      <c r="O909" s="5"/>
      <c r="P909" s="20"/>
      <c r="Q909" s="163"/>
      <c r="R909" s="163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160"/>
      <c r="BN909" s="5"/>
    </row>
    <row r="910" spans="1:66" ht="12.75">
      <c r="A910" s="5"/>
      <c r="B910" s="160"/>
      <c r="C910" s="5"/>
      <c r="D910" s="5"/>
      <c r="E910" s="5"/>
      <c r="F910" s="5"/>
      <c r="G910" s="5"/>
      <c r="H910" s="5"/>
      <c r="I910" s="66"/>
      <c r="J910" s="66"/>
      <c r="K910" s="66"/>
      <c r="L910" s="161"/>
      <c r="M910" s="66"/>
      <c r="N910" s="162"/>
      <c r="O910" s="5"/>
      <c r="P910" s="20"/>
      <c r="Q910" s="163"/>
      <c r="R910" s="163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160"/>
      <c r="BN910" s="5"/>
    </row>
    <row r="911" spans="1:66" ht="12.75">
      <c r="A911" s="5"/>
      <c r="B911" s="160"/>
      <c r="C911" s="5"/>
      <c r="D911" s="5"/>
      <c r="E911" s="5"/>
      <c r="F911" s="5"/>
      <c r="G911" s="5"/>
      <c r="H911" s="5"/>
      <c r="I911" s="66"/>
      <c r="J911" s="66"/>
      <c r="K911" s="66"/>
      <c r="L911" s="161"/>
      <c r="M911" s="66"/>
      <c r="N911" s="162"/>
      <c r="O911" s="5"/>
      <c r="P911" s="20"/>
      <c r="Q911" s="163"/>
      <c r="R911" s="163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160"/>
      <c r="BN911" s="5"/>
    </row>
    <row r="912" spans="1:66" ht="12.75">
      <c r="A912" s="5"/>
      <c r="B912" s="160"/>
      <c r="C912" s="5"/>
      <c r="D912" s="5"/>
      <c r="E912" s="5"/>
      <c r="F912" s="5"/>
      <c r="G912" s="5"/>
      <c r="H912" s="5"/>
      <c r="I912" s="66"/>
      <c r="J912" s="66"/>
      <c r="K912" s="66"/>
      <c r="L912" s="161"/>
      <c r="M912" s="66"/>
      <c r="N912" s="162"/>
      <c r="O912" s="5"/>
      <c r="P912" s="20"/>
      <c r="Q912" s="163"/>
      <c r="R912" s="163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160"/>
      <c r="BN912" s="5"/>
    </row>
    <row r="913" spans="1:66" ht="12.75">
      <c r="A913" s="5"/>
      <c r="B913" s="160"/>
      <c r="C913" s="5"/>
      <c r="D913" s="5"/>
      <c r="E913" s="5"/>
      <c r="F913" s="5"/>
      <c r="G913" s="5"/>
      <c r="H913" s="5"/>
      <c r="I913" s="66"/>
      <c r="J913" s="66"/>
      <c r="K913" s="66"/>
      <c r="L913" s="161"/>
      <c r="M913" s="66"/>
      <c r="N913" s="162"/>
      <c r="O913" s="5"/>
      <c r="P913" s="20"/>
      <c r="Q913" s="163"/>
      <c r="R913" s="163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160"/>
      <c r="BN913" s="5"/>
    </row>
    <row r="914" spans="1:66" ht="12.75">
      <c r="A914" s="5"/>
      <c r="B914" s="160"/>
      <c r="C914" s="5"/>
      <c r="D914" s="5"/>
      <c r="E914" s="5"/>
      <c r="F914" s="5"/>
      <c r="G914" s="5"/>
      <c r="H914" s="5"/>
      <c r="I914" s="66"/>
      <c r="J914" s="66"/>
      <c r="K914" s="66"/>
      <c r="L914" s="161"/>
      <c r="M914" s="66"/>
      <c r="N914" s="162"/>
      <c r="O914" s="5"/>
      <c r="P914" s="20"/>
      <c r="Q914" s="163"/>
      <c r="R914" s="163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160"/>
      <c r="BN914" s="5"/>
    </row>
    <row r="915" spans="1:66" ht="12.75">
      <c r="A915" s="5"/>
      <c r="B915" s="160"/>
      <c r="C915" s="5"/>
      <c r="D915" s="5"/>
      <c r="E915" s="5"/>
      <c r="F915" s="5"/>
      <c r="G915" s="5"/>
      <c r="H915" s="5"/>
      <c r="I915" s="66"/>
      <c r="J915" s="66"/>
      <c r="K915" s="66"/>
      <c r="L915" s="161"/>
      <c r="M915" s="66"/>
      <c r="N915" s="162"/>
      <c r="O915" s="5"/>
      <c r="P915" s="20"/>
      <c r="Q915" s="163"/>
      <c r="R915" s="163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160"/>
      <c r="BN915" s="5"/>
    </row>
    <row r="916" spans="1:66" ht="12.75">
      <c r="A916" s="5"/>
      <c r="B916" s="160"/>
      <c r="C916" s="5"/>
      <c r="D916" s="5"/>
      <c r="E916" s="5"/>
      <c r="F916" s="5"/>
      <c r="G916" s="5"/>
      <c r="H916" s="5"/>
      <c r="I916" s="66"/>
      <c r="J916" s="66"/>
      <c r="K916" s="66"/>
      <c r="L916" s="161"/>
      <c r="M916" s="66"/>
      <c r="N916" s="162"/>
      <c r="O916" s="5"/>
      <c r="P916" s="20"/>
      <c r="Q916" s="163"/>
      <c r="R916" s="163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160"/>
      <c r="BN916" s="5"/>
    </row>
    <row r="917" spans="1:66" ht="12.75">
      <c r="A917" s="5"/>
      <c r="B917" s="160"/>
      <c r="C917" s="5"/>
      <c r="D917" s="5"/>
      <c r="E917" s="5"/>
      <c r="F917" s="5"/>
      <c r="G917" s="5"/>
      <c r="H917" s="5"/>
      <c r="I917" s="66"/>
      <c r="J917" s="66"/>
      <c r="K917" s="66"/>
      <c r="L917" s="161"/>
      <c r="M917" s="66"/>
      <c r="N917" s="162"/>
      <c r="O917" s="5"/>
      <c r="P917" s="20"/>
      <c r="Q917" s="163"/>
      <c r="R917" s="163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160"/>
      <c r="BN917" s="5"/>
    </row>
    <row r="918" spans="1:66" ht="12.75">
      <c r="A918" s="5"/>
      <c r="B918" s="160"/>
      <c r="C918" s="5"/>
      <c r="D918" s="5"/>
      <c r="E918" s="5"/>
      <c r="F918" s="5"/>
      <c r="G918" s="5"/>
      <c r="H918" s="5"/>
      <c r="I918" s="66"/>
      <c r="J918" s="66"/>
      <c r="K918" s="66"/>
      <c r="L918" s="161"/>
      <c r="M918" s="66"/>
      <c r="N918" s="162"/>
      <c r="O918" s="5"/>
      <c r="P918" s="20"/>
      <c r="Q918" s="163"/>
      <c r="R918" s="163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160"/>
      <c r="BN918" s="5"/>
    </row>
    <row r="919" spans="1:66" ht="12.75">
      <c r="A919" s="5"/>
      <c r="B919" s="160"/>
      <c r="C919" s="5"/>
      <c r="D919" s="5"/>
      <c r="E919" s="5"/>
      <c r="F919" s="5"/>
      <c r="G919" s="5"/>
      <c r="H919" s="5"/>
      <c r="I919" s="66"/>
      <c r="J919" s="66"/>
      <c r="K919" s="66"/>
      <c r="L919" s="161"/>
      <c r="M919" s="66"/>
      <c r="N919" s="162"/>
      <c r="O919" s="5"/>
      <c r="P919" s="20"/>
      <c r="Q919" s="163"/>
      <c r="R919" s="163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160"/>
      <c r="BN919" s="5"/>
    </row>
    <row r="920" spans="1:66" ht="12.75">
      <c r="A920" s="5"/>
      <c r="B920" s="160"/>
      <c r="C920" s="5"/>
      <c r="D920" s="5"/>
      <c r="E920" s="5"/>
      <c r="F920" s="5"/>
      <c r="G920" s="5"/>
      <c r="H920" s="5"/>
      <c r="I920" s="66"/>
      <c r="J920" s="66"/>
      <c r="K920" s="66"/>
      <c r="L920" s="161"/>
      <c r="M920" s="66"/>
      <c r="N920" s="162"/>
      <c r="O920" s="5"/>
      <c r="P920" s="20"/>
      <c r="Q920" s="163"/>
      <c r="R920" s="163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160"/>
      <c r="BN920" s="5"/>
    </row>
    <row r="921" spans="1:66" ht="12.75">
      <c r="A921" s="5"/>
      <c r="B921" s="160"/>
      <c r="C921" s="5"/>
      <c r="D921" s="5"/>
      <c r="E921" s="5"/>
      <c r="F921" s="5"/>
      <c r="G921" s="5"/>
      <c r="H921" s="5"/>
      <c r="I921" s="66"/>
      <c r="J921" s="66"/>
      <c r="K921" s="66"/>
      <c r="L921" s="161"/>
      <c r="M921" s="66"/>
      <c r="N921" s="162"/>
      <c r="O921" s="5"/>
      <c r="P921" s="20"/>
      <c r="Q921" s="163"/>
      <c r="R921" s="163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160"/>
      <c r="BN921" s="5"/>
    </row>
    <row r="922" spans="1:66" ht="12.75">
      <c r="A922" s="5"/>
      <c r="B922" s="160"/>
      <c r="C922" s="5"/>
      <c r="D922" s="5"/>
      <c r="E922" s="5"/>
      <c r="F922" s="5"/>
      <c r="G922" s="5"/>
      <c r="H922" s="5"/>
      <c r="I922" s="66"/>
      <c r="J922" s="66"/>
      <c r="K922" s="66"/>
      <c r="L922" s="161"/>
      <c r="M922" s="66"/>
      <c r="N922" s="162"/>
      <c r="O922" s="5"/>
      <c r="P922" s="20"/>
      <c r="Q922" s="163"/>
      <c r="R922" s="163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160"/>
      <c r="BN922" s="5"/>
    </row>
    <row r="923" spans="1:66" ht="12.75">
      <c r="A923" s="5"/>
      <c r="B923" s="160"/>
      <c r="C923" s="5"/>
      <c r="D923" s="5"/>
      <c r="E923" s="5"/>
      <c r="F923" s="5"/>
      <c r="G923" s="5"/>
      <c r="H923" s="5"/>
      <c r="I923" s="66"/>
      <c r="J923" s="66"/>
      <c r="K923" s="66"/>
      <c r="L923" s="161"/>
      <c r="M923" s="66"/>
      <c r="N923" s="162"/>
      <c r="O923" s="5"/>
      <c r="P923" s="20"/>
      <c r="Q923" s="163"/>
      <c r="R923" s="163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160"/>
      <c r="BN923" s="5"/>
    </row>
    <row r="924" spans="1:66" ht="12.75">
      <c r="A924" s="5"/>
      <c r="B924" s="160"/>
      <c r="C924" s="5"/>
      <c r="D924" s="5"/>
      <c r="E924" s="5"/>
      <c r="F924" s="5"/>
      <c r="G924" s="5"/>
      <c r="H924" s="5"/>
      <c r="I924" s="66"/>
      <c r="J924" s="66"/>
      <c r="K924" s="66"/>
      <c r="L924" s="161"/>
      <c r="M924" s="66"/>
      <c r="N924" s="162"/>
      <c r="O924" s="5"/>
      <c r="P924" s="20"/>
      <c r="Q924" s="163"/>
      <c r="R924" s="163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160"/>
      <c r="BN924" s="5"/>
    </row>
    <row r="925" spans="1:66" ht="12.75">
      <c r="A925" s="5"/>
      <c r="B925" s="160"/>
      <c r="C925" s="5"/>
      <c r="D925" s="5"/>
      <c r="E925" s="5"/>
      <c r="F925" s="5"/>
      <c r="G925" s="5"/>
      <c r="H925" s="5"/>
      <c r="I925" s="66"/>
      <c r="J925" s="66"/>
      <c r="K925" s="66"/>
      <c r="L925" s="161"/>
      <c r="M925" s="66"/>
      <c r="N925" s="162"/>
      <c r="O925" s="5"/>
      <c r="P925" s="20"/>
      <c r="Q925" s="163"/>
      <c r="R925" s="163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160"/>
      <c r="BN925" s="5"/>
    </row>
    <row r="926" spans="1:66" ht="12.75">
      <c r="A926" s="5"/>
      <c r="B926" s="160"/>
      <c r="C926" s="5"/>
      <c r="D926" s="5"/>
      <c r="E926" s="5"/>
      <c r="F926" s="5"/>
      <c r="G926" s="5"/>
      <c r="H926" s="5"/>
      <c r="I926" s="66"/>
      <c r="J926" s="66"/>
      <c r="K926" s="66"/>
      <c r="L926" s="161"/>
      <c r="M926" s="66"/>
      <c r="N926" s="162"/>
      <c r="O926" s="5"/>
      <c r="P926" s="20"/>
      <c r="Q926" s="163"/>
      <c r="R926" s="163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160"/>
      <c r="BN926" s="5"/>
    </row>
    <row r="927" spans="1:66" ht="12.75">
      <c r="A927" s="5"/>
      <c r="B927" s="160"/>
      <c r="C927" s="5"/>
      <c r="D927" s="5"/>
      <c r="E927" s="5"/>
      <c r="F927" s="5"/>
      <c r="G927" s="5"/>
      <c r="H927" s="5"/>
      <c r="I927" s="66"/>
      <c r="J927" s="66"/>
      <c r="K927" s="66"/>
      <c r="L927" s="161"/>
      <c r="M927" s="66"/>
      <c r="N927" s="162"/>
      <c r="O927" s="5"/>
      <c r="P927" s="20"/>
      <c r="Q927" s="163"/>
      <c r="R927" s="163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160"/>
      <c r="BN927" s="5"/>
    </row>
    <row r="928" spans="1:66" ht="12.75">
      <c r="A928" s="5"/>
      <c r="B928" s="160"/>
      <c r="C928" s="5"/>
      <c r="D928" s="5"/>
      <c r="E928" s="5"/>
      <c r="F928" s="5"/>
      <c r="G928" s="5"/>
      <c r="H928" s="5"/>
      <c r="I928" s="66"/>
      <c r="J928" s="66"/>
      <c r="K928" s="66"/>
      <c r="L928" s="161"/>
      <c r="M928" s="66"/>
      <c r="N928" s="162"/>
      <c r="O928" s="5"/>
      <c r="P928" s="20"/>
      <c r="Q928" s="163"/>
      <c r="R928" s="163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160"/>
      <c r="BN928" s="5"/>
    </row>
    <row r="929" spans="1:66" ht="12.75">
      <c r="A929" s="5"/>
      <c r="B929" s="160"/>
      <c r="C929" s="5"/>
      <c r="D929" s="5"/>
      <c r="E929" s="5"/>
      <c r="F929" s="5"/>
      <c r="G929" s="5"/>
      <c r="H929" s="5"/>
      <c r="I929" s="66"/>
      <c r="J929" s="66"/>
      <c r="K929" s="66"/>
      <c r="L929" s="161"/>
      <c r="M929" s="66"/>
      <c r="N929" s="162"/>
      <c r="O929" s="5"/>
      <c r="P929" s="20"/>
      <c r="Q929" s="163"/>
      <c r="R929" s="163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160"/>
      <c r="BN929" s="5"/>
    </row>
    <row r="930" spans="1:66" ht="12.75">
      <c r="A930" s="5"/>
      <c r="B930" s="160"/>
      <c r="C930" s="5"/>
      <c r="D930" s="5"/>
      <c r="E930" s="5"/>
      <c r="F930" s="5"/>
      <c r="G930" s="5"/>
      <c r="H930" s="5"/>
      <c r="I930" s="66"/>
      <c r="J930" s="66"/>
      <c r="K930" s="66"/>
      <c r="L930" s="161"/>
      <c r="M930" s="66"/>
      <c r="N930" s="162"/>
      <c r="O930" s="5"/>
      <c r="P930" s="20"/>
      <c r="Q930" s="163"/>
      <c r="R930" s="163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160"/>
      <c r="BN930" s="5"/>
    </row>
    <row r="931" spans="1:66" ht="12.75">
      <c r="A931" s="5"/>
      <c r="B931" s="160"/>
      <c r="C931" s="5"/>
      <c r="D931" s="5"/>
      <c r="E931" s="5"/>
      <c r="F931" s="5"/>
      <c r="G931" s="5"/>
      <c r="H931" s="5"/>
      <c r="I931" s="66"/>
      <c r="J931" s="66"/>
      <c r="K931" s="66"/>
      <c r="L931" s="161"/>
      <c r="M931" s="66"/>
      <c r="N931" s="162"/>
      <c r="O931" s="5"/>
      <c r="P931" s="20"/>
      <c r="Q931" s="163"/>
      <c r="R931" s="163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160"/>
      <c r="BN931" s="5"/>
    </row>
    <row r="932" spans="1:66" ht="12.75">
      <c r="A932" s="5"/>
      <c r="B932" s="160"/>
      <c r="C932" s="5"/>
      <c r="D932" s="5"/>
      <c r="E932" s="5"/>
      <c r="F932" s="5"/>
      <c r="G932" s="5"/>
      <c r="H932" s="5"/>
      <c r="I932" s="66"/>
      <c r="J932" s="66"/>
      <c r="K932" s="66"/>
      <c r="L932" s="161"/>
      <c r="M932" s="66"/>
      <c r="N932" s="162"/>
      <c r="O932" s="5"/>
      <c r="P932" s="20"/>
      <c r="Q932" s="163"/>
      <c r="R932" s="163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160"/>
      <c r="BN932" s="5"/>
    </row>
    <row r="933" spans="1:66" ht="12.75">
      <c r="A933" s="5"/>
      <c r="B933" s="160"/>
      <c r="C933" s="5"/>
      <c r="D933" s="5"/>
      <c r="E933" s="5"/>
      <c r="F933" s="5"/>
      <c r="G933" s="5"/>
      <c r="H933" s="5"/>
      <c r="I933" s="66"/>
      <c r="J933" s="66"/>
      <c r="K933" s="66"/>
      <c r="L933" s="161"/>
      <c r="M933" s="66"/>
      <c r="N933" s="162"/>
      <c r="O933" s="5"/>
      <c r="P933" s="20"/>
      <c r="Q933" s="163"/>
      <c r="R933" s="163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160"/>
      <c r="BN933" s="5"/>
    </row>
    <row r="934" spans="1:66" ht="12.75">
      <c r="A934" s="5"/>
      <c r="B934" s="160"/>
      <c r="C934" s="5"/>
      <c r="D934" s="5"/>
      <c r="E934" s="5"/>
      <c r="F934" s="5"/>
      <c r="G934" s="5"/>
      <c r="H934" s="5"/>
      <c r="I934" s="66"/>
      <c r="J934" s="66"/>
      <c r="K934" s="66"/>
      <c r="L934" s="161"/>
      <c r="M934" s="66"/>
      <c r="N934" s="162"/>
      <c r="O934" s="5"/>
      <c r="P934" s="20"/>
      <c r="Q934" s="163"/>
      <c r="R934" s="163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160"/>
      <c r="BN934" s="5"/>
    </row>
    <row r="935" spans="1:66" ht="12.75">
      <c r="A935" s="5"/>
      <c r="B935" s="160"/>
      <c r="C935" s="5"/>
      <c r="D935" s="5"/>
      <c r="E935" s="5"/>
      <c r="F935" s="5"/>
      <c r="G935" s="5"/>
      <c r="H935" s="5"/>
      <c r="I935" s="66"/>
      <c r="J935" s="66"/>
      <c r="K935" s="66"/>
      <c r="L935" s="161"/>
      <c r="M935" s="66"/>
      <c r="N935" s="162"/>
      <c r="O935" s="5"/>
      <c r="P935" s="20"/>
      <c r="Q935" s="163"/>
      <c r="R935" s="163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160"/>
      <c r="BN935" s="5"/>
    </row>
    <row r="936" spans="1:66" ht="12.75">
      <c r="A936" s="5"/>
      <c r="B936" s="160"/>
      <c r="C936" s="5"/>
      <c r="D936" s="5"/>
      <c r="E936" s="5"/>
      <c r="F936" s="5"/>
      <c r="G936" s="5"/>
      <c r="H936" s="5"/>
      <c r="I936" s="66"/>
      <c r="J936" s="66"/>
      <c r="K936" s="66"/>
      <c r="L936" s="161"/>
      <c r="M936" s="66"/>
      <c r="N936" s="162"/>
      <c r="O936" s="5"/>
      <c r="P936" s="20"/>
      <c r="Q936" s="163"/>
      <c r="R936" s="163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160"/>
      <c r="BN936" s="5"/>
    </row>
    <row r="937" spans="1:66" ht="12.75">
      <c r="A937" s="5"/>
      <c r="B937" s="160"/>
      <c r="C937" s="5"/>
      <c r="D937" s="5"/>
      <c r="E937" s="5"/>
      <c r="F937" s="5"/>
      <c r="G937" s="5"/>
      <c r="H937" s="5"/>
      <c r="I937" s="66"/>
      <c r="J937" s="66"/>
      <c r="K937" s="66"/>
      <c r="L937" s="161"/>
      <c r="M937" s="66"/>
      <c r="N937" s="162"/>
      <c r="O937" s="5"/>
      <c r="P937" s="20"/>
      <c r="Q937" s="163"/>
      <c r="R937" s="163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160"/>
      <c r="BN937" s="5"/>
    </row>
    <row r="938" spans="1:66" ht="12.75">
      <c r="A938" s="5"/>
      <c r="B938" s="160"/>
      <c r="C938" s="5"/>
      <c r="D938" s="5"/>
      <c r="E938" s="5"/>
      <c r="F938" s="5"/>
      <c r="G938" s="5"/>
      <c r="H938" s="5"/>
      <c r="I938" s="66"/>
      <c r="J938" s="66"/>
      <c r="K938" s="66"/>
      <c r="L938" s="161"/>
      <c r="M938" s="66"/>
      <c r="N938" s="162"/>
      <c r="O938" s="5"/>
      <c r="P938" s="20"/>
      <c r="Q938" s="163"/>
      <c r="R938" s="163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160"/>
      <c r="BN938" s="5"/>
    </row>
    <row r="939" spans="1:66" ht="12.75">
      <c r="A939" s="5"/>
      <c r="B939" s="160"/>
      <c r="C939" s="5"/>
      <c r="D939" s="5"/>
      <c r="E939" s="5"/>
      <c r="F939" s="5"/>
      <c r="G939" s="5"/>
      <c r="H939" s="5"/>
      <c r="I939" s="66"/>
      <c r="J939" s="66"/>
      <c r="K939" s="66"/>
      <c r="L939" s="161"/>
      <c r="M939" s="66"/>
      <c r="N939" s="162"/>
      <c r="O939" s="5"/>
      <c r="P939" s="20"/>
      <c r="Q939" s="163"/>
      <c r="R939" s="163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160"/>
      <c r="BN939" s="5"/>
    </row>
    <row r="940" spans="1:66" ht="12.75">
      <c r="A940" s="5"/>
      <c r="B940" s="160"/>
      <c r="C940" s="5"/>
      <c r="D940" s="5"/>
      <c r="E940" s="5"/>
      <c r="F940" s="5"/>
      <c r="G940" s="5"/>
      <c r="H940" s="5"/>
      <c r="I940" s="66"/>
      <c r="J940" s="66"/>
      <c r="K940" s="66"/>
      <c r="L940" s="161"/>
      <c r="M940" s="66"/>
      <c r="N940" s="162"/>
      <c r="O940" s="5"/>
      <c r="P940" s="20"/>
      <c r="Q940" s="163"/>
      <c r="R940" s="163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160"/>
      <c r="BN940" s="5"/>
    </row>
    <row r="941" spans="1:66" ht="12.75">
      <c r="A941" s="5"/>
      <c r="B941" s="160"/>
      <c r="C941" s="5"/>
      <c r="D941" s="5"/>
      <c r="E941" s="5"/>
      <c r="F941" s="5"/>
      <c r="G941" s="5"/>
      <c r="H941" s="5"/>
      <c r="I941" s="66"/>
      <c r="J941" s="66"/>
      <c r="K941" s="66"/>
      <c r="L941" s="161"/>
      <c r="M941" s="66"/>
      <c r="N941" s="162"/>
      <c r="O941" s="5"/>
      <c r="P941" s="20"/>
      <c r="Q941" s="163"/>
      <c r="R941" s="163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160"/>
      <c r="BN941" s="5"/>
    </row>
    <row r="942" spans="1:66" ht="12.75">
      <c r="A942" s="5"/>
      <c r="B942" s="160"/>
      <c r="C942" s="5"/>
      <c r="D942" s="5"/>
      <c r="E942" s="5"/>
      <c r="F942" s="5"/>
      <c r="G942" s="5"/>
      <c r="H942" s="5"/>
      <c r="I942" s="66"/>
      <c r="J942" s="66"/>
      <c r="K942" s="66"/>
      <c r="L942" s="161"/>
      <c r="M942" s="66"/>
      <c r="N942" s="162"/>
      <c r="O942" s="5"/>
      <c r="P942" s="20"/>
      <c r="Q942" s="163"/>
      <c r="R942" s="163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160"/>
      <c r="BN942" s="5"/>
    </row>
    <row r="943" spans="1:66" ht="12.75">
      <c r="A943" s="5"/>
      <c r="B943" s="160"/>
      <c r="C943" s="5"/>
      <c r="D943" s="5"/>
      <c r="E943" s="5"/>
      <c r="F943" s="5"/>
      <c r="G943" s="5"/>
      <c r="H943" s="5"/>
      <c r="I943" s="66"/>
      <c r="J943" s="66"/>
      <c r="K943" s="66"/>
      <c r="L943" s="161"/>
      <c r="M943" s="66"/>
      <c r="N943" s="162"/>
      <c r="O943" s="5"/>
      <c r="P943" s="20"/>
      <c r="Q943" s="163"/>
      <c r="R943" s="163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160"/>
      <c r="BN943" s="5"/>
    </row>
    <row r="944" spans="1:66" ht="12.75">
      <c r="A944" s="5"/>
      <c r="B944" s="160"/>
      <c r="C944" s="5"/>
      <c r="D944" s="5"/>
      <c r="E944" s="5"/>
      <c r="F944" s="5"/>
      <c r="G944" s="5"/>
      <c r="H944" s="5"/>
      <c r="I944" s="66"/>
      <c r="J944" s="66"/>
      <c r="K944" s="66"/>
      <c r="L944" s="161"/>
      <c r="M944" s="66"/>
      <c r="N944" s="162"/>
      <c r="O944" s="5"/>
      <c r="P944" s="20"/>
      <c r="Q944" s="163"/>
      <c r="R944" s="163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160"/>
      <c r="BN944" s="5"/>
    </row>
    <row r="945" spans="1:66" ht="12.75">
      <c r="A945" s="5"/>
      <c r="B945" s="160"/>
      <c r="C945" s="5"/>
      <c r="D945" s="5"/>
      <c r="E945" s="5"/>
      <c r="F945" s="5"/>
      <c r="G945" s="5"/>
      <c r="H945" s="5"/>
      <c r="I945" s="66"/>
      <c r="J945" s="66"/>
      <c r="K945" s="66"/>
      <c r="L945" s="161"/>
      <c r="M945" s="66"/>
      <c r="N945" s="162"/>
      <c r="O945" s="5"/>
      <c r="P945" s="20"/>
      <c r="Q945" s="163"/>
      <c r="R945" s="163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160"/>
      <c r="BN945" s="5"/>
    </row>
    <row r="946" spans="1:66" ht="12.75">
      <c r="A946" s="5"/>
      <c r="B946" s="160"/>
      <c r="C946" s="5"/>
      <c r="D946" s="5"/>
      <c r="E946" s="5"/>
      <c r="F946" s="5"/>
      <c r="G946" s="5"/>
      <c r="H946" s="5"/>
      <c r="I946" s="66"/>
      <c r="J946" s="66"/>
      <c r="K946" s="66"/>
      <c r="L946" s="161"/>
      <c r="M946" s="66"/>
      <c r="N946" s="162"/>
      <c r="O946" s="5"/>
      <c r="P946" s="20"/>
      <c r="Q946" s="163"/>
      <c r="R946" s="163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160"/>
      <c r="BN946" s="5"/>
    </row>
    <row r="947" spans="1:66" ht="12.75">
      <c r="A947" s="5"/>
      <c r="B947" s="160"/>
      <c r="C947" s="5"/>
      <c r="D947" s="5"/>
      <c r="E947" s="5"/>
      <c r="F947" s="5"/>
      <c r="G947" s="5"/>
      <c r="H947" s="5"/>
      <c r="I947" s="66"/>
      <c r="J947" s="66"/>
      <c r="K947" s="66"/>
      <c r="L947" s="161"/>
      <c r="M947" s="66"/>
      <c r="N947" s="162"/>
      <c r="O947" s="5"/>
      <c r="P947" s="20"/>
      <c r="Q947" s="163"/>
      <c r="R947" s="163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160"/>
      <c r="BN947" s="5"/>
    </row>
    <row r="948" spans="1:66" ht="12.75">
      <c r="A948" s="5"/>
      <c r="B948" s="160"/>
      <c r="C948" s="5"/>
      <c r="D948" s="5"/>
      <c r="E948" s="5"/>
      <c r="F948" s="5"/>
      <c r="G948" s="5"/>
      <c r="H948" s="5"/>
      <c r="I948" s="66"/>
      <c r="J948" s="66"/>
      <c r="K948" s="66"/>
      <c r="L948" s="161"/>
      <c r="M948" s="66"/>
      <c r="N948" s="162"/>
      <c r="O948" s="5"/>
      <c r="P948" s="20"/>
      <c r="Q948" s="163"/>
      <c r="R948" s="163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160"/>
      <c r="BN948" s="5"/>
    </row>
    <row r="949" spans="1:66" ht="12.75">
      <c r="A949" s="5"/>
      <c r="B949" s="160"/>
      <c r="C949" s="5"/>
      <c r="D949" s="5"/>
      <c r="E949" s="5"/>
      <c r="F949" s="5"/>
      <c r="G949" s="5"/>
      <c r="H949" s="5"/>
      <c r="I949" s="66"/>
      <c r="J949" s="66"/>
      <c r="K949" s="66"/>
      <c r="L949" s="161"/>
      <c r="M949" s="66"/>
      <c r="N949" s="162"/>
      <c r="O949" s="5"/>
      <c r="P949" s="20"/>
      <c r="Q949" s="163"/>
      <c r="R949" s="163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160"/>
      <c r="BN949" s="5"/>
    </row>
    <row r="950" spans="1:66" ht="12.75">
      <c r="A950" s="5"/>
      <c r="B950" s="160"/>
      <c r="C950" s="5"/>
      <c r="D950" s="5"/>
      <c r="E950" s="5"/>
      <c r="F950" s="5"/>
      <c r="G950" s="5"/>
      <c r="H950" s="5"/>
      <c r="I950" s="66"/>
      <c r="J950" s="66"/>
      <c r="K950" s="66"/>
      <c r="L950" s="161"/>
      <c r="M950" s="66"/>
      <c r="N950" s="162"/>
      <c r="O950" s="5"/>
      <c r="P950" s="20"/>
      <c r="Q950" s="163"/>
      <c r="R950" s="163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160"/>
      <c r="BN950" s="5"/>
    </row>
    <row r="951" spans="1:66" ht="12.75">
      <c r="A951" s="5"/>
      <c r="B951" s="160"/>
      <c r="C951" s="5"/>
      <c r="D951" s="5"/>
      <c r="E951" s="5"/>
      <c r="F951" s="5"/>
      <c r="G951" s="5"/>
      <c r="H951" s="5"/>
      <c r="I951" s="66"/>
      <c r="J951" s="66"/>
      <c r="K951" s="66"/>
      <c r="L951" s="161"/>
      <c r="M951" s="66"/>
      <c r="N951" s="162"/>
      <c r="O951" s="5"/>
      <c r="P951" s="20"/>
      <c r="Q951" s="163"/>
      <c r="R951" s="163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160"/>
      <c r="BN951" s="5"/>
    </row>
    <row r="952" spans="1:66" ht="12.75">
      <c r="A952" s="5"/>
      <c r="B952" s="160"/>
      <c r="C952" s="5"/>
      <c r="D952" s="5"/>
      <c r="E952" s="5"/>
      <c r="F952" s="5"/>
      <c r="G952" s="5"/>
      <c r="H952" s="5"/>
      <c r="I952" s="66"/>
      <c r="J952" s="66"/>
      <c r="K952" s="66"/>
      <c r="L952" s="161"/>
      <c r="M952" s="66"/>
      <c r="N952" s="162"/>
      <c r="O952" s="5"/>
      <c r="P952" s="20"/>
      <c r="Q952" s="163"/>
      <c r="R952" s="163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160"/>
      <c r="BN952" s="5"/>
    </row>
    <row r="953" spans="1:66" ht="12.75">
      <c r="A953" s="5"/>
      <c r="B953" s="160"/>
      <c r="C953" s="5"/>
      <c r="D953" s="5"/>
      <c r="E953" s="5"/>
      <c r="F953" s="5"/>
      <c r="G953" s="5"/>
      <c r="H953" s="5"/>
      <c r="I953" s="66"/>
      <c r="J953" s="66"/>
      <c r="K953" s="66"/>
      <c r="L953" s="161"/>
      <c r="M953" s="66"/>
      <c r="N953" s="162"/>
      <c r="O953" s="5"/>
      <c r="P953" s="20"/>
      <c r="Q953" s="163"/>
      <c r="R953" s="163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160"/>
      <c r="BN953" s="5"/>
    </row>
    <row r="954" spans="1:66" ht="12.75">
      <c r="A954" s="5"/>
      <c r="B954" s="160"/>
      <c r="C954" s="5"/>
      <c r="D954" s="5"/>
      <c r="E954" s="5"/>
      <c r="F954" s="5"/>
      <c r="G954" s="5"/>
      <c r="H954" s="5"/>
      <c r="I954" s="66"/>
      <c r="J954" s="66"/>
      <c r="K954" s="66"/>
      <c r="L954" s="161"/>
      <c r="M954" s="66"/>
      <c r="N954" s="162"/>
      <c r="O954" s="5"/>
      <c r="P954" s="20"/>
      <c r="Q954" s="163"/>
      <c r="R954" s="163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160"/>
      <c r="BN954" s="5"/>
    </row>
    <row r="955" spans="1:66" ht="12.75">
      <c r="A955" s="5"/>
      <c r="B955" s="160"/>
      <c r="C955" s="5"/>
      <c r="D955" s="5"/>
      <c r="E955" s="5"/>
      <c r="F955" s="5"/>
      <c r="G955" s="5"/>
      <c r="H955" s="5"/>
      <c r="I955" s="66"/>
      <c r="J955" s="66"/>
      <c r="K955" s="66"/>
      <c r="L955" s="161"/>
      <c r="M955" s="66"/>
      <c r="N955" s="162"/>
      <c r="O955" s="5"/>
      <c r="P955" s="20"/>
      <c r="Q955" s="163"/>
      <c r="R955" s="163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160"/>
      <c r="BN955" s="5"/>
    </row>
    <row r="956" spans="1:66" ht="12.75">
      <c r="A956" s="5"/>
      <c r="B956" s="160"/>
      <c r="C956" s="5"/>
      <c r="D956" s="5"/>
      <c r="E956" s="5"/>
      <c r="F956" s="5"/>
      <c r="G956" s="5"/>
      <c r="H956" s="5"/>
      <c r="I956" s="66"/>
      <c r="J956" s="66"/>
      <c r="K956" s="66"/>
      <c r="L956" s="161"/>
      <c r="M956" s="66"/>
      <c r="N956" s="162"/>
      <c r="O956" s="5"/>
      <c r="P956" s="20"/>
      <c r="Q956" s="163"/>
      <c r="R956" s="163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160"/>
      <c r="BN956" s="5"/>
    </row>
    <row r="957" spans="1:66" ht="12.75">
      <c r="A957" s="5"/>
      <c r="B957" s="160"/>
      <c r="C957" s="5"/>
      <c r="D957" s="5"/>
      <c r="E957" s="5"/>
      <c r="F957" s="5"/>
      <c r="G957" s="5"/>
      <c r="H957" s="5"/>
      <c r="I957" s="66"/>
      <c r="J957" s="66"/>
      <c r="K957" s="66"/>
      <c r="L957" s="161"/>
      <c r="M957" s="66"/>
      <c r="N957" s="162"/>
      <c r="O957" s="5"/>
      <c r="P957" s="20"/>
      <c r="Q957" s="163"/>
      <c r="R957" s="163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160"/>
      <c r="BN957" s="5"/>
    </row>
    <row r="958" spans="1:66" ht="12.75">
      <c r="A958" s="5"/>
      <c r="B958" s="160"/>
      <c r="C958" s="5"/>
      <c r="D958" s="5"/>
      <c r="E958" s="5"/>
      <c r="F958" s="5"/>
      <c r="G958" s="5"/>
      <c r="H958" s="5"/>
      <c r="I958" s="66"/>
      <c r="J958" s="66"/>
      <c r="K958" s="66"/>
      <c r="L958" s="161"/>
      <c r="M958" s="66"/>
      <c r="N958" s="162"/>
      <c r="O958" s="5"/>
      <c r="P958" s="20"/>
      <c r="Q958" s="163"/>
      <c r="R958" s="163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160"/>
      <c r="BN958" s="5"/>
    </row>
    <row r="959" spans="1:66" ht="12.75">
      <c r="A959" s="5"/>
      <c r="B959" s="160"/>
      <c r="C959" s="5"/>
      <c r="D959" s="5"/>
      <c r="E959" s="5"/>
      <c r="F959" s="5"/>
      <c r="G959" s="5"/>
      <c r="H959" s="5"/>
      <c r="I959" s="66"/>
      <c r="J959" s="66"/>
      <c r="K959" s="66"/>
      <c r="L959" s="161"/>
      <c r="M959" s="66"/>
      <c r="N959" s="162"/>
      <c r="O959" s="5"/>
      <c r="P959" s="20"/>
      <c r="Q959" s="163"/>
      <c r="R959" s="163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160"/>
      <c r="BN959" s="5"/>
    </row>
    <row r="960" spans="1:66" ht="12.75">
      <c r="A960" s="5"/>
      <c r="B960" s="160"/>
      <c r="C960" s="5"/>
      <c r="D960" s="5"/>
      <c r="E960" s="5"/>
      <c r="F960" s="5"/>
      <c r="G960" s="5"/>
      <c r="H960" s="5"/>
      <c r="I960" s="66"/>
      <c r="J960" s="66"/>
      <c r="K960" s="66"/>
      <c r="L960" s="161"/>
      <c r="M960" s="66"/>
      <c r="N960" s="162"/>
      <c r="O960" s="5"/>
      <c r="P960" s="20"/>
      <c r="Q960" s="163"/>
      <c r="R960" s="163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160"/>
      <c r="BN960" s="5"/>
    </row>
    <row r="961" spans="1:66" ht="12.75">
      <c r="A961" s="5"/>
      <c r="B961" s="160"/>
      <c r="C961" s="5"/>
      <c r="D961" s="5"/>
      <c r="E961" s="5"/>
      <c r="F961" s="5"/>
      <c r="G961" s="5"/>
      <c r="H961" s="5"/>
      <c r="I961" s="66"/>
      <c r="J961" s="66"/>
      <c r="K961" s="66"/>
      <c r="L961" s="161"/>
      <c r="M961" s="66"/>
      <c r="N961" s="162"/>
      <c r="O961" s="5"/>
      <c r="P961" s="20"/>
      <c r="Q961" s="163"/>
      <c r="R961" s="163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160"/>
      <c r="BN961" s="5"/>
    </row>
    <row r="962" spans="1:66" ht="12.75">
      <c r="A962" s="5"/>
      <c r="B962" s="160"/>
      <c r="C962" s="5"/>
      <c r="D962" s="5"/>
      <c r="E962" s="5"/>
      <c r="F962" s="5"/>
      <c r="G962" s="5"/>
      <c r="H962" s="5"/>
      <c r="I962" s="66"/>
      <c r="J962" s="66"/>
      <c r="K962" s="66"/>
      <c r="L962" s="161"/>
      <c r="M962" s="66"/>
      <c r="N962" s="162"/>
      <c r="O962" s="5"/>
      <c r="P962" s="20"/>
      <c r="Q962" s="163"/>
      <c r="R962" s="163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160"/>
      <c r="BN962" s="5"/>
    </row>
    <row r="963" spans="1:66" ht="12.75">
      <c r="A963" s="5"/>
      <c r="B963" s="160"/>
      <c r="C963" s="5"/>
      <c r="D963" s="5"/>
      <c r="E963" s="5"/>
      <c r="F963" s="5"/>
      <c r="G963" s="5"/>
      <c r="H963" s="5"/>
      <c r="I963" s="66"/>
      <c r="J963" s="66"/>
      <c r="K963" s="66"/>
      <c r="L963" s="161"/>
      <c r="M963" s="66"/>
      <c r="N963" s="162"/>
      <c r="O963" s="5"/>
      <c r="P963" s="20"/>
      <c r="Q963" s="163"/>
      <c r="R963" s="163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160"/>
      <c r="BN963" s="5"/>
    </row>
    <row r="964" spans="1:66" ht="12.75">
      <c r="A964" s="5"/>
      <c r="B964" s="160"/>
      <c r="C964" s="5"/>
      <c r="D964" s="5"/>
      <c r="E964" s="5"/>
      <c r="F964" s="5"/>
      <c r="G964" s="5"/>
      <c r="H964" s="5"/>
      <c r="I964" s="66"/>
      <c r="J964" s="66"/>
      <c r="K964" s="66"/>
      <c r="L964" s="161"/>
      <c r="M964" s="66"/>
      <c r="N964" s="162"/>
      <c r="O964" s="5"/>
      <c r="P964" s="20"/>
      <c r="Q964" s="163"/>
      <c r="R964" s="163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160"/>
      <c r="BN964" s="5"/>
    </row>
    <row r="965" spans="1:66" ht="12.75">
      <c r="A965" s="5"/>
      <c r="B965" s="160"/>
      <c r="C965" s="5"/>
      <c r="D965" s="5"/>
      <c r="E965" s="5"/>
      <c r="F965" s="5"/>
      <c r="G965" s="5"/>
      <c r="H965" s="5"/>
      <c r="I965" s="66"/>
      <c r="J965" s="66"/>
      <c r="K965" s="66"/>
      <c r="L965" s="161"/>
      <c r="M965" s="66"/>
      <c r="N965" s="162"/>
      <c r="O965" s="5"/>
      <c r="P965" s="20"/>
      <c r="Q965" s="163"/>
      <c r="R965" s="163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160"/>
      <c r="BN965" s="5"/>
    </row>
    <row r="966" spans="1:66" ht="12.75">
      <c r="A966" s="5"/>
      <c r="B966" s="160"/>
      <c r="C966" s="5"/>
      <c r="D966" s="5"/>
      <c r="E966" s="5"/>
      <c r="F966" s="5"/>
      <c r="G966" s="5"/>
      <c r="H966" s="5"/>
      <c r="I966" s="66"/>
      <c r="J966" s="66"/>
      <c r="K966" s="66"/>
      <c r="L966" s="161"/>
      <c r="M966" s="66"/>
      <c r="N966" s="162"/>
      <c r="O966" s="5"/>
      <c r="P966" s="20"/>
      <c r="Q966" s="163"/>
      <c r="R966" s="163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160"/>
      <c r="BN966" s="5"/>
    </row>
    <row r="967" spans="1:66" ht="12.75">
      <c r="A967" s="5"/>
      <c r="B967" s="160"/>
      <c r="C967" s="5"/>
      <c r="D967" s="5"/>
      <c r="E967" s="5"/>
      <c r="F967" s="5"/>
      <c r="G967" s="5"/>
      <c r="H967" s="5"/>
      <c r="I967" s="66"/>
      <c r="J967" s="66"/>
      <c r="K967" s="66"/>
      <c r="L967" s="161"/>
      <c r="M967" s="66"/>
      <c r="N967" s="162"/>
      <c r="O967" s="5"/>
      <c r="P967" s="20"/>
      <c r="Q967" s="163"/>
      <c r="R967" s="163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160"/>
      <c r="BN967" s="5"/>
    </row>
    <row r="968" spans="1:66" ht="12.75">
      <c r="A968" s="5"/>
      <c r="B968" s="160"/>
      <c r="C968" s="5"/>
      <c r="D968" s="5"/>
      <c r="E968" s="5"/>
      <c r="F968" s="5"/>
      <c r="G968" s="5"/>
      <c r="H968" s="5"/>
      <c r="I968" s="66"/>
      <c r="J968" s="66"/>
      <c r="K968" s="66"/>
      <c r="L968" s="161"/>
      <c r="M968" s="66"/>
      <c r="N968" s="162"/>
      <c r="O968" s="5"/>
      <c r="P968" s="20"/>
      <c r="Q968" s="163"/>
      <c r="R968" s="163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160"/>
      <c r="BN968" s="5"/>
    </row>
    <row r="969" spans="1:66" ht="12.75">
      <c r="A969" s="5"/>
      <c r="B969" s="160"/>
      <c r="C969" s="5"/>
      <c r="D969" s="5"/>
      <c r="E969" s="5"/>
      <c r="F969" s="5"/>
      <c r="G969" s="5"/>
      <c r="H969" s="5"/>
      <c r="I969" s="66"/>
      <c r="J969" s="66"/>
      <c r="K969" s="66"/>
      <c r="L969" s="161"/>
      <c r="M969" s="66"/>
      <c r="N969" s="162"/>
      <c r="O969" s="5"/>
      <c r="P969" s="20"/>
      <c r="Q969" s="163"/>
      <c r="R969" s="163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160"/>
      <c r="BN969" s="5"/>
    </row>
    <row r="970" spans="1:66" ht="12.75">
      <c r="A970" s="5"/>
      <c r="B970" s="160"/>
      <c r="C970" s="5"/>
      <c r="D970" s="5"/>
      <c r="E970" s="5"/>
      <c r="F970" s="5"/>
      <c r="G970" s="5"/>
      <c r="H970" s="5"/>
      <c r="I970" s="66"/>
      <c r="J970" s="66"/>
      <c r="K970" s="66"/>
      <c r="L970" s="161"/>
      <c r="M970" s="66"/>
      <c r="N970" s="162"/>
      <c r="O970" s="5"/>
      <c r="P970" s="20"/>
      <c r="Q970" s="163"/>
      <c r="R970" s="163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160"/>
      <c r="BN970" s="5"/>
    </row>
    <row r="971" spans="1:66" ht="12.75">
      <c r="A971" s="5"/>
      <c r="B971" s="160"/>
      <c r="C971" s="5"/>
      <c r="D971" s="5"/>
      <c r="E971" s="5"/>
      <c r="F971" s="5"/>
      <c r="G971" s="5"/>
      <c r="H971" s="5"/>
      <c r="I971" s="66"/>
      <c r="J971" s="66"/>
      <c r="K971" s="66"/>
      <c r="L971" s="161"/>
      <c r="M971" s="66"/>
      <c r="N971" s="162"/>
      <c r="O971" s="5"/>
      <c r="P971" s="20"/>
      <c r="Q971" s="163"/>
      <c r="R971" s="163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160"/>
      <c r="BN971" s="5"/>
    </row>
    <row r="972" spans="1:66" ht="12.75">
      <c r="A972" s="5"/>
      <c r="B972" s="160"/>
      <c r="C972" s="5"/>
      <c r="D972" s="5"/>
      <c r="E972" s="5"/>
      <c r="F972" s="5"/>
      <c r="G972" s="5"/>
      <c r="H972" s="5"/>
      <c r="I972" s="66"/>
      <c r="J972" s="66"/>
      <c r="K972" s="66"/>
      <c r="L972" s="161"/>
      <c r="M972" s="66"/>
      <c r="N972" s="162"/>
      <c r="O972" s="5"/>
      <c r="P972" s="20"/>
      <c r="Q972" s="163"/>
      <c r="R972" s="163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160"/>
      <c r="BN972" s="5"/>
    </row>
    <row r="973" spans="1:66" ht="12.75">
      <c r="A973" s="5"/>
      <c r="B973" s="160"/>
      <c r="C973" s="5"/>
      <c r="D973" s="5"/>
      <c r="E973" s="5"/>
      <c r="F973" s="5"/>
      <c r="G973" s="5"/>
      <c r="H973" s="5"/>
      <c r="I973" s="66"/>
      <c r="J973" s="66"/>
      <c r="K973" s="66"/>
      <c r="L973" s="161"/>
      <c r="M973" s="66"/>
      <c r="N973" s="162"/>
      <c r="O973" s="5"/>
      <c r="P973" s="20"/>
      <c r="Q973" s="163"/>
      <c r="R973" s="163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160"/>
      <c r="BN973" s="5"/>
    </row>
    <row r="974" spans="1:66" ht="12.75">
      <c r="A974" s="5"/>
      <c r="B974" s="160"/>
      <c r="C974" s="5"/>
      <c r="D974" s="5"/>
      <c r="E974" s="5"/>
      <c r="F974" s="5"/>
      <c r="G974" s="5"/>
      <c r="H974" s="5"/>
      <c r="I974" s="66"/>
      <c r="J974" s="66"/>
      <c r="K974" s="66"/>
      <c r="L974" s="161"/>
      <c r="M974" s="66"/>
      <c r="N974" s="162"/>
      <c r="O974" s="5"/>
      <c r="P974" s="20"/>
      <c r="Q974" s="163"/>
      <c r="R974" s="163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160"/>
      <c r="BN974" s="5"/>
    </row>
    <row r="975" spans="1:66" ht="12.75">
      <c r="A975" s="5"/>
      <c r="B975" s="160"/>
      <c r="C975" s="5"/>
      <c r="D975" s="5"/>
      <c r="E975" s="5"/>
      <c r="F975" s="5"/>
      <c r="G975" s="5"/>
      <c r="H975" s="5"/>
      <c r="I975" s="66"/>
      <c r="J975" s="66"/>
      <c r="K975" s="66"/>
      <c r="L975" s="161"/>
      <c r="M975" s="66"/>
      <c r="N975" s="162"/>
      <c r="O975" s="5"/>
      <c r="P975" s="20"/>
      <c r="Q975" s="163"/>
      <c r="R975" s="163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160"/>
      <c r="BN975" s="5"/>
    </row>
    <row r="976" spans="1:66" ht="12.75">
      <c r="A976" s="5"/>
      <c r="B976" s="160"/>
      <c r="C976" s="5"/>
      <c r="D976" s="5"/>
      <c r="E976" s="5"/>
      <c r="F976" s="5"/>
      <c r="G976" s="5"/>
      <c r="H976" s="5"/>
      <c r="I976" s="66"/>
      <c r="J976" s="66"/>
      <c r="K976" s="66"/>
      <c r="L976" s="161"/>
      <c r="M976" s="66"/>
      <c r="N976" s="162"/>
      <c r="O976" s="5"/>
      <c r="P976" s="20"/>
      <c r="Q976" s="163"/>
      <c r="R976" s="163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160"/>
      <c r="BN976" s="5"/>
    </row>
    <row r="977" spans="1:66" ht="12.75">
      <c r="A977" s="5"/>
      <c r="B977" s="160"/>
      <c r="C977" s="5"/>
      <c r="D977" s="5"/>
      <c r="E977" s="5"/>
      <c r="F977" s="5"/>
      <c r="G977" s="5"/>
      <c r="H977" s="5"/>
      <c r="I977" s="66"/>
      <c r="J977" s="66"/>
      <c r="K977" s="66"/>
      <c r="L977" s="161"/>
      <c r="M977" s="66"/>
      <c r="N977" s="162"/>
      <c r="O977" s="5"/>
      <c r="P977" s="20"/>
      <c r="Q977" s="163"/>
      <c r="R977" s="163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160"/>
      <c r="BN977" s="5"/>
    </row>
    <row r="978" spans="1:66" ht="12.75">
      <c r="A978" s="5"/>
      <c r="B978" s="160"/>
      <c r="C978" s="5"/>
      <c r="D978" s="5"/>
      <c r="E978" s="5"/>
      <c r="F978" s="5"/>
      <c r="G978" s="5"/>
      <c r="H978" s="5"/>
      <c r="I978" s="66"/>
      <c r="J978" s="66"/>
      <c r="K978" s="66"/>
      <c r="L978" s="161"/>
      <c r="M978" s="66"/>
      <c r="N978" s="162"/>
      <c r="O978" s="5"/>
      <c r="P978" s="20"/>
      <c r="Q978" s="163"/>
      <c r="R978" s="163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160"/>
      <c r="BN978" s="5"/>
    </row>
    <row r="979" spans="1:66" ht="12.75">
      <c r="A979" s="5"/>
      <c r="B979" s="160"/>
      <c r="C979" s="5"/>
      <c r="D979" s="5"/>
      <c r="E979" s="5"/>
      <c r="F979" s="5"/>
      <c r="G979" s="5"/>
      <c r="H979" s="5"/>
      <c r="I979" s="66"/>
      <c r="J979" s="66"/>
      <c r="K979" s="66"/>
      <c r="L979" s="161"/>
      <c r="M979" s="66"/>
      <c r="N979" s="162"/>
      <c r="O979" s="5"/>
      <c r="P979" s="20"/>
      <c r="Q979" s="163"/>
      <c r="R979" s="163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160"/>
      <c r="BN979" s="5"/>
    </row>
    <row r="980" spans="1:66" ht="12.75">
      <c r="A980" s="5"/>
      <c r="B980" s="160"/>
      <c r="C980" s="5"/>
      <c r="D980" s="5"/>
      <c r="E980" s="5"/>
      <c r="F980" s="5"/>
      <c r="G980" s="5"/>
      <c r="H980" s="5"/>
      <c r="I980" s="66"/>
      <c r="J980" s="66"/>
      <c r="K980" s="66"/>
      <c r="L980" s="161"/>
      <c r="M980" s="66"/>
      <c r="N980" s="162"/>
      <c r="O980" s="5"/>
      <c r="P980" s="20"/>
      <c r="Q980" s="163"/>
      <c r="R980" s="163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160"/>
      <c r="BN980" s="5"/>
    </row>
    <row r="981" spans="1:66" ht="12.75">
      <c r="A981" s="5"/>
      <c r="B981" s="160"/>
      <c r="C981" s="5"/>
      <c r="D981" s="5"/>
      <c r="E981" s="5"/>
      <c r="F981" s="5"/>
      <c r="G981" s="5"/>
      <c r="H981" s="5"/>
      <c r="I981" s="66"/>
      <c r="J981" s="66"/>
      <c r="K981" s="66"/>
      <c r="L981" s="161"/>
      <c r="M981" s="66"/>
      <c r="N981" s="162"/>
      <c r="O981" s="5"/>
      <c r="P981" s="20"/>
      <c r="Q981" s="163"/>
      <c r="R981" s="163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160"/>
      <c r="BN981" s="5"/>
    </row>
    <row r="982" spans="1:66" ht="12.75">
      <c r="A982" s="5"/>
      <c r="B982" s="160"/>
      <c r="C982" s="5"/>
      <c r="D982" s="5"/>
      <c r="E982" s="5"/>
      <c r="F982" s="5"/>
      <c r="G982" s="5"/>
      <c r="H982" s="5"/>
      <c r="I982" s="66"/>
      <c r="J982" s="66"/>
      <c r="K982" s="66"/>
      <c r="L982" s="161"/>
      <c r="M982" s="66"/>
      <c r="N982" s="162"/>
      <c r="O982" s="5"/>
      <c r="P982" s="20"/>
      <c r="Q982" s="163"/>
      <c r="R982" s="163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160"/>
      <c r="BN982" s="5"/>
    </row>
    <row r="983" spans="1:66" ht="12.75">
      <c r="A983" s="5"/>
      <c r="B983" s="160"/>
      <c r="C983" s="5"/>
      <c r="D983" s="5"/>
      <c r="E983" s="5"/>
      <c r="F983" s="5"/>
      <c r="G983" s="5"/>
      <c r="H983" s="5"/>
      <c r="I983" s="66"/>
      <c r="J983" s="66"/>
      <c r="K983" s="66"/>
      <c r="L983" s="161"/>
      <c r="M983" s="66"/>
      <c r="N983" s="162"/>
      <c r="O983" s="5"/>
      <c r="P983" s="20"/>
      <c r="Q983" s="163"/>
      <c r="R983" s="163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160"/>
      <c r="BN983" s="5"/>
    </row>
    <row r="984" spans="1:66" ht="12.75">
      <c r="A984" s="5"/>
      <c r="B984" s="160"/>
      <c r="C984" s="5"/>
      <c r="D984" s="5"/>
      <c r="E984" s="5"/>
      <c r="F984" s="5"/>
      <c r="G984" s="5"/>
      <c r="H984" s="5"/>
      <c r="I984" s="66"/>
      <c r="J984" s="66"/>
      <c r="K984" s="66"/>
      <c r="L984" s="161"/>
      <c r="M984" s="66"/>
      <c r="N984" s="162"/>
      <c r="O984" s="5"/>
      <c r="P984" s="20"/>
      <c r="Q984" s="163"/>
      <c r="R984" s="163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160"/>
      <c r="BN984" s="5"/>
    </row>
    <row r="985" spans="1:66" ht="12.75">
      <c r="A985" s="5"/>
      <c r="B985" s="160"/>
      <c r="C985" s="5"/>
      <c r="D985" s="5"/>
      <c r="E985" s="5"/>
      <c r="F985" s="5"/>
      <c r="G985" s="5"/>
      <c r="H985" s="5"/>
      <c r="I985" s="66"/>
      <c r="J985" s="66"/>
      <c r="K985" s="66"/>
      <c r="L985" s="161"/>
      <c r="M985" s="66"/>
      <c r="N985" s="162"/>
      <c r="O985" s="5"/>
      <c r="P985" s="20"/>
      <c r="Q985" s="163"/>
      <c r="R985" s="163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160"/>
      <c r="BN985" s="5"/>
    </row>
    <row r="986" spans="1:66" ht="12.75">
      <c r="A986" s="5"/>
      <c r="B986" s="160"/>
      <c r="C986" s="5"/>
      <c r="D986" s="5"/>
      <c r="E986" s="5"/>
      <c r="F986" s="5"/>
      <c r="G986" s="5"/>
      <c r="H986" s="5"/>
      <c r="I986" s="66"/>
      <c r="J986" s="66"/>
      <c r="K986" s="66"/>
      <c r="L986" s="161"/>
      <c r="M986" s="66"/>
      <c r="N986" s="162"/>
      <c r="O986" s="5"/>
      <c r="P986" s="20"/>
      <c r="Q986" s="163"/>
      <c r="R986" s="163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160"/>
      <c r="BN986" s="5"/>
    </row>
    <row r="987" spans="1:66" ht="12.75">
      <c r="A987" s="5"/>
      <c r="B987" s="160"/>
      <c r="C987" s="5"/>
      <c r="D987" s="5"/>
      <c r="E987" s="5"/>
      <c r="F987" s="5"/>
      <c r="G987" s="5"/>
      <c r="H987" s="5"/>
      <c r="I987" s="66"/>
      <c r="J987" s="66"/>
      <c r="K987" s="66"/>
      <c r="L987" s="161"/>
      <c r="M987" s="66"/>
      <c r="N987" s="162"/>
      <c r="O987" s="5"/>
      <c r="P987" s="20"/>
      <c r="Q987" s="163"/>
      <c r="R987" s="163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160"/>
      <c r="BN987" s="5"/>
    </row>
    <row r="988" spans="1:66" ht="12.75">
      <c r="A988" s="5"/>
      <c r="B988" s="160"/>
      <c r="C988" s="5"/>
      <c r="D988" s="5"/>
      <c r="E988" s="5"/>
      <c r="F988" s="5"/>
      <c r="G988" s="5"/>
      <c r="H988" s="5"/>
      <c r="I988" s="66"/>
      <c r="J988" s="66"/>
      <c r="K988" s="66"/>
      <c r="L988" s="161"/>
      <c r="M988" s="66"/>
      <c r="N988" s="162"/>
      <c r="O988" s="5"/>
      <c r="P988" s="20"/>
      <c r="Q988" s="163"/>
      <c r="R988" s="163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160"/>
      <c r="BN988" s="5"/>
    </row>
    <row r="989" spans="1:66" ht="12.75">
      <c r="A989" s="5"/>
      <c r="B989" s="160"/>
      <c r="C989" s="5"/>
      <c r="D989" s="5"/>
      <c r="E989" s="5"/>
      <c r="F989" s="5"/>
      <c r="G989" s="5"/>
      <c r="H989" s="5"/>
      <c r="I989" s="66"/>
      <c r="J989" s="66"/>
      <c r="K989" s="66"/>
      <c r="L989" s="161"/>
      <c r="M989" s="66"/>
      <c r="N989" s="162"/>
      <c r="O989" s="5"/>
      <c r="P989" s="20"/>
      <c r="Q989" s="163"/>
      <c r="R989" s="163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160"/>
      <c r="BN989" s="5"/>
    </row>
    <row r="990" spans="1:66" ht="12.75">
      <c r="A990" s="5"/>
      <c r="B990" s="160"/>
      <c r="C990" s="5"/>
      <c r="D990" s="5"/>
      <c r="E990" s="5"/>
      <c r="F990" s="5"/>
      <c r="G990" s="5"/>
      <c r="H990" s="5"/>
      <c r="I990" s="66"/>
      <c r="J990" s="66"/>
      <c r="K990" s="66"/>
      <c r="L990" s="161"/>
      <c r="M990" s="66"/>
      <c r="N990" s="162"/>
      <c r="O990" s="5"/>
      <c r="P990" s="20"/>
      <c r="Q990" s="163"/>
      <c r="R990" s="163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160"/>
      <c r="BN990" s="5"/>
    </row>
    <row r="991" spans="1:66" ht="12.75">
      <c r="A991" s="5"/>
      <c r="B991" s="160"/>
      <c r="C991" s="5"/>
      <c r="D991" s="5"/>
      <c r="E991" s="5"/>
      <c r="F991" s="5"/>
      <c r="G991" s="5"/>
      <c r="H991" s="5"/>
      <c r="I991" s="66"/>
      <c r="J991" s="66"/>
      <c r="K991" s="66"/>
      <c r="L991" s="161"/>
      <c r="M991" s="66"/>
      <c r="N991" s="162"/>
      <c r="O991" s="5"/>
      <c r="P991" s="20"/>
      <c r="Q991" s="163"/>
      <c r="R991" s="163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160"/>
      <c r="BN991" s="5"/>
    </row>
    <row r="992" spans="1:66" ht="12.75">
      <c r="A992" s="5"/>
      <c r="B992" s="160"/>
      <c r="C992" s="5"/>
      <c r="D992" s="5"/>
      <c r="E992" s="5"/>
      <c r="F992" s="5"/>
      <c r="G992" s="5"/>
      <c r="H992" s="5"/>
      <c r="I992" s="66"/>
      <c r="J992" s="66"/>
      <c r="K992" s="66"/>
      <c r="L992" s="161"/>
      <c r="M992" s="66"/>
      <c r="N992" s="162"/>
      <c r="O992" s="5"/>
      <c r="P992" s="20"/>
      <c r="Q992" s="163"/>
      <c r="R992" s="163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160"/>
      <c r="BN992" s="5"/>
    </row>
    <row r="993" spans="1:66" ht="12.75">
      <c r="A993" s="5"/>
      <c r="B993" s="160"/>
      <c r="C993" s="5"/>
      <c r="D993" s="5"/>
      <c r="E993" s="5"/>
      <c r="F993" s="5"/>
      <c r="G993" s="5"/>
      <c r="H993" s="5"/>
      <c r="I993" s="66"/>
      <c r="J993" s="66"/>
      <c r="K993" s="66"/>
      <c r="L993" s="161"/>
      <c r="M993" s="66"/>
      <c r="N993" s="162"/>
      <c r="O993" s="5"/>
      <c r="P993" s="20"/>
      <c r="Q993" s="163"/>
      <c r="R993" s="163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160"/>
      <c r="BN993" s="5"/>
    </row>
    <row r="994" spans="1:66" ht="12.75">
      <c r="A994" s="5"/>
      <c r="B994" s="160"/>
      <c r="C994" s="5"/>
      <c r="D994" s="5"/>
      <c r="E994" s="5"/>
      <c r="F994" s="5"/>
      <c r="G994" s="5"/>
      <c r="H994" s="5"/>
      <c r="I994" s="66"/>
      <c r="J994" s="66"/>
      <c r="K994" s="66"/>
      <c r="L994" s="161"/>
      <c r="M994" s="66"/>
      <c r="N994" s="162"/>
      <c r="O994" s="5"/>
      <c r="P994" s="20"/>
      <c r="Q994" s="163"/>
      <c r="R994" s="163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160"/>
      <c r="BN994" s="5"/>
    </row>
    <row r="995" spans="1:66" ht="12.75">
      <c r="A995" s="5"/>
      <c r="B995" s="160"/>
      <c r="C995" s="5"/>
      <c r="D995" s="5"/>
      <c r="E995" s="5"/>
      <c r="F995" s="5"/>
      <c r="G995" s="5"/>
      <c r="H995" s="5"/>
      <c r="I995" s="66"/>
      <c r="J995" s="66"/>
      <c r="K995" s="66"/>
      <c r="L995" s="161"/>
      <c r="M995" s="66"/>
      <c r="N995" s="162"/>
      <c r="O995" s="5"/>
      <c r="P995" s="20"/>
      <c r="Q995" s="163"/>
      <c r="R995" s="163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160"/>
      <c r="BN995" s="5"/>
    </row>
    <row r="996" spans="1:66" ht="12.75">
      <c r="A996" s="5"/>
      <c r="B996" s="160"/>
      <c r="C996" s="5"/>
      <c r="D996" s="5"/>
      <c r="E996" s="5"/>
      <c r="F996" s="5"/>
      <c r="G996" s="5"/>
      <c r="H996" s="5"/>
      <c r="I996" s="66"/>
      <c r="J996" s="66"/>
      <c r="K996" s="66"/>
      <c r="L996" s="161"/>
      <c r="M996" s="66"/>
      <c r="N996" s="162"/>
      <c r="O996" s="5"/>
      <c r="P996" s="20"/>
      <c r="Q996" s="163"/>
      <c r="R996" s="163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160"/>
      <c r="BN996" s="5"/>
    </row>
    <row r="997" spans="1:66" ht="12.75">
      <c r="A997" s="5"/>
      <c r="B997" s="160"/>
      <c r="C997" s="5"/>
      <c r="D997" s="5"/>
      <c r="E997" s="5"/>
      <c r="F997" s="5"/>
      <c r="G997" s="5"/>
      <c r="H997" s="5"/>
      <c r="I997" s="66"/>
      <c r="J997" s="66"/>
      <c r="K997" s="66"/>
      <c r="L997" s="161"/>
      <c r="M997" s="66"/>
      <c r="N997" s="162"/>
      <c r="O997" s="5"/>
      <c r="P997" s="20"/>
      <c r="Q997" s="163"/>
      <c r="R997" s="163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160"/>
      <c r="BN997" s="5"/>
    </row>
    <row r="998" spans="1:66" ht="12.75">
      <c r="A998" s="5"/>
      <c r="B998" s="160"/>
      <c r="C998" s="5"/>
      <c r="D998" s="5"/>
      <c r="E998" s="5"/>
      <c r="F998" s="5"/>
      <c r="G998" s="5"/>
      <c r="H998" s="5"/>
      <c r="I998" s="66"/>
      <c r="J998" s="66"/>
      <c r="K998" s="66"/>
      <c r="L998" s="161"/>
      <c r="M998" s="66"/>
      <c r="N998" s="162"/>
      <c r="O998" s="5"/>
      <c r="P998" s="20"/>
      <c r="Q998" s="163"/>
      <c r="R998" s="163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160"/>
      <c r="BN998" s="5"/>
    </row>
    <row r="999" spans="1:66" ht="12.75">
      <c r="A999" s="5"/>
      <c r="B999" s="160"/>
      <c r="C999" s="5"/>
      <c r="D999" s="5"/>
      <c r="E999" s="5"/>
      <c r="F999" s="5"/>
      <c r="G999" s="5"/>
      <c r="H999" s="5"/>
      <c r="I999" s="66"/>
      <c r="J999" s="66"/>
      <c r="K999" s="66"/>
      <c r="L999" s="161"/>
      <c r="M999" s="66"/>
      <c r="N999" s="162"/>
      <c r="O999" s="5"/>
      <c r="P999" s="20"/>
      <c r="Q999" s="163"/>
      <c r="R999" s="163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160"/>
      <c r="BN999" s="5"/>
    </row>
    <row r="1000" spans="1:66" ht="12.75">
      <c r="A1000" s="5"/>
      <c r="B1000" s="160"/>
      <c r="C1000" s="5"/>
      <c r="D1000" s="5"/>
      <c r="E1000" s="5"/>
      <c r="F1000" s="5"/>
      <c r="G1000" s="5"/>
      <c r="H1000" s="5"/>
      <c r="I1000" s="66"/>
      <c r="J1000" s="66"/>
      <c r="K1000" s="66"/>
      <c r="L1000" s="161"/>
      <c r="M1000" s="66"/>
      <c r="N1000" s="162"/>
      <c r="O1000" s="5"/>
      <c r="P1000" s="20"/>
      <c r="Q1000" s="163"/>
      <c r="R1000" s="163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160"/>
      <c r="BN1000" s="5"/>
    </row>
    <row r="1001" spans="1:66" ht="12.75">
      <c r="A1001" s="5"/>
      <c r="B1001" s="160"/>
      <c r="C1001" s="5"/>
      <c r="D1001" s="5"/>
      <c r="E1001" s="5"/>
      <c r="F1001" s="5"/>
      <c r="G1001" s="5"/>
      <c r="H1001" s="5"/>
      <c r="I1001" s="66"/>
      <c r="J1001" s="66"/>
      <c r="K1001" s="66"/>
      <c r="L1001" s="161"/>
      <c r="M1001" s="66"/>
      <c r="N1001" s="162"/>
      <c r="O1001" s="5"/>
      <c r="P1001" s="20"/>
      <c r="Q1001" s="163"/>
      <c r="R1001" s="163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160"/>
      <c r="BN1001" s="5"/>
    </row>
    <row r="1002" spans="1:66" ht="12.75">
      <c r="A1002" s="5"/>
      <c r="B1002" s="160"/>
      <c r="C1002" s="5"/>
      <c r="D1002" s="5"/>
      <c r="E1002" s="5"/>
      <c r="F1002" s="5"/>
      <c r="G1002" s="5"/>
      <c r="H1002" s="5"/>
      <c r="I1002" s="66"/>
      <c r="J1002" s="66"/>
      <c r="K1002" s="66"/>
      <c r="L1002" s="161"/>
      <c r="M1002" s="66"/>
      <c r="N1002" s="162"/>
      <c r="O1002" s="5"/>
      <c r="P1002" s="20"/>
      <c r="Q1002" s="163"/>
      <c r="R1002" s="163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160"/>
      <c r="BN1002" s="5"/>
    </row>
    <row r="1003" spans="1:66" ht="12.75">
      <c r="A1003" s="5"/>
      <c r="B1003" s="160"/>
      <c r="C1003" s="5"/>
      <c r="D1003" s="5"/>
      <c r="E1003" s="5"/>
      <c r="F1003" s="5"/>
      <c r="G1003" s="5"/>
      <c r="H1003" s="5"/>
      <c r="I1003" s="66"/>
      <c r="J1003" s="66"/>
      <c r="K1003" s="66"/>
      <c r="L1003" s="161"/>
      <c r="M1003" s="66"/>
      <c r="N1003" s="162"/>
      <c r="O1003" s="5"/>
      <c r="P1003" s="20"/>
      <c r="Q1003" s="163"/>
      <c r="R1003" s="163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160"/>
      <c r="BN1003" s="5"/>
    </row>
    <row r="1004" spans="1:66" ht="12.75">
      <c r="A1004" s="5"/>
      <c r="B1004" s="160"/>
      <c r="C1004" s="5"/>
      <c r="D1004" s="5"/>
      <c r="E1004" s="5"/>
      <c r="F1004" s="5"/>
      <c r="G1004" s="5"/>
      <c r="H1004" s="5"/>
      <c r="I1004" s="66"/>
      <c r="J1004" s="66"/>
      <c r="K1004" s="66"/>
      <c r="L1004" s="161"/>
      <c r="M1004" s="66"/>
      <c r="N1004" s="162"/>
      <c r="O1004" s="5"/>
      <c r="P1004" s="20"/>
      <c r="Q1004" s="163"/>
      <c r="R1004" s="163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160"/>
      <c r="BN1004" s="5"/>
    </row>
    <row r="1005" spans="1:66" ht="12.75">
      <c r="A1005" s="5"/>
      <c r="B1005" s="160"/>
      <c r="C1005" s="5"/>
      <c r="D1005" s="5"/>
      <c r="E1005" s="5"/>
      <c r="F1005" s="5"/>
      <c r="G1005" s="5"/>
      <c r="H1005" s="5"/>
      <c r="I1005" s="66"/>
      <c r="J1005" s="66"/>
      <c r="K1005" s="66"/>
      <c r="L1005" s="161"/>
      <c r="M1005" s="66"/>
      <c r="N1005" s="162"/>
      <c r="O1005" s="5"/>
      <c r="P1005" s="20"/>
      <c r="Q1005" s="163"/>
      <c r="R1005" s="163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160"/>
      <c r="BN1005" s="5"/>
    </row>
  </sheetData>
  <autoFilter ref="A1:BN48" xr:uid="{00000000-0009-0000-0000-000006000000}"/>
  <printOptions horizontalCentered="1" gridLines="1"/>
  <pageMargins left="0.25" right="0.25" top="0.75" bottom="0.75" header="0" footer="0"/>
  <pageSetup paperSize="9" fitToWidth="0" pageOrder="overThenDown" orientation="landscape" cellComments="atEnd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9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5703125" defaultRowHeight="15.75" customHeight="1"/>
  <cols>
    <col min="1" max="1" width="19.85546875" customWidth="1"/>
    <col min="2" max="2" width="20.7109375" customWidth="1"/>
    <col min="3" max="3" width="9.42578125" customWidth="1"/>
    <col min="4" max="4" width="32.140625" customWidth="1"/>
    <col min="5" max="6" width="10" customWidth="1"/>
    <col min="7" max="7" width="19.85546875" customWidth="1"/>
    <col min="8" max="8" width="42" customWidth="1"/>
    <col min="9" max="11" width="19.85546875" customWidth="1"/>
  </cols>
  <sheetData>
    <row r="1" spans="1:11" ht="45">
      <c r="A1" s="6" t="s">
        <v>0</v>
      </c>
      <c r="B1" s="6" t="s">
        <v>383</v>
      </c>
      <c r="C1" s="6" t="s">
        <v>384</v>
      </c>
      <c r="D1" s="6" t="s">
        <v>385</v>
      </c>
      <c r="E1" s="6" t="s">
        <v>386</v>
      </c>
      <c r="F1" s="6" t="s">
        <v>387</v>
      </c>
      <c r="G1" s="6" t="s">
        <v>388</v>
      </c>
      <c r="H1" s="6" t="s">
        <v>389</v>
      </c>
      <c r="I1" s="6" t="s">
        <v>390</v>
      </c>
      <c r="J1" s="6" t="s">
        <v>391</v>
      </c>
      <c r="K1" s="6" t="s">
        <v>392</v>
      </c>
    </row>
    <row r="2" spans="1:11" ht="15">
      <c r="A2" s="340" t="s">
        <v>393</v>
      </c>
      <c r="B2" s="331" t="s">
        <v>394</v>
      </c>
      <c r="C2" s="331" t="s">
        <v>395</v>
      </c>
      <c r="D2" s="341" t="s">
        <v>396</v>
      </c>
      <c r="E2" s="331" t="s">
        <v>397</v>
      </c>
      <c r="F2" s="331" t="s">
        <v>814</v>
      </c>
      <c r="G2" s="331" t="s">
        <v>399</v>
      </c>
      <c r="H2" s="262" t="s">
        <v>665</v>
      </c>
      <c r="I2" s="172" t="s">
        <v>401</v>
      </c>
      <c r="J2" s="172" t="s">
        <v>402</v>
      </c>
      <c r="K2" s="308"/>
    </row>
    <row r="3" spans="1:11" ht="15">
      <c r="A3" s="325"/>
      <c r="B3" s="306"/>
      <c r="C3" s="306"/>
      <c r="D3" s="307"/>
      <c r="E3" s="306"/>
      <c r="F3" s="306"/>
      <c r="G3" s="306"/>
      <c r="H3" s="172" t="s">
        <v>815</v>
      </c>
      <c r="I3" s="172" t="s">
        <v>404</v>
      </c>
      <c r="J3" s="172" t="s">
        <v>405</v>
      </c>
      <c r="K3" s="306"/>
    </row>
    <row r="4" spans="1:11" ht="15">
      <c r="A4" s="325"/>
      <c r="B4" s="306"/>
      <c r="C4" s="306"/>
      <c r="D4" s="328" t="s">
        <v>406</v>
      </c>
      <c r="E4" s="306"/>
      <c r="F4" s="306"/>
      <c r="G4" s="306"/>
      <c r="H4" s="172" t="s">
        <v>816</v>
      </c>
      <c r="I4" s="172" t="s">
        <v>404</v>
      </c>
      <c r="J4" s="172" t="s">
        <v>408</v>
      </c>
      <c r="K4" s="306"/>
    </row>
    <row r="5" spans="1:11" ht="15">
      <c r="A5" s="325"/>
      <c r="B5" s="306"/>
      <c r="C5" s="306"/>
      <c r="D5" s="306"/>
      <c r="E5" s="306"/>
      <c r="F5" s="306"/>
      <c r="G5" s="306"/>
      <c r="H5" s="172" t="s">
        <v>817</v>
      </c>
      <c r="I5" s="172" t="s">
        <v>410</v>
      </c>
      <c r="J5" s="172" t="s">
        <v>411</v>
      </c>
      <c r="K5" s="306"/>
    </row>
    <row r="6" spans="1:11" ht="15">
      <c r="A6" s="325"/>
      <c r="B6" s="306"/>
      <c r="C6" s="306"/>
      <c r="D6" s="306"/>
      <c r="E6" s="306"/>
      <c r="F6" s="306"/>
      <c r="G6" s="306"/>
      <c r="H6" s="172" t="s">
        <v>818</v>
      </c>
      <c r="I6" s="175"/>
      <c r="J6" s="175"/>
      <c r="K6" s="306"/>
    </row>
    <row r="7" spans="1:11" ht="15">
      <c r="A7" s="325"/>
      <c r="B7" s="306"/>
      <c r="C7" s="306"/>
      <c r="D7" s="306"/>
      <c r="E7" s="306"/>
      <c r="F7" s="306"/>
      <c r="G7" s="306"/>
      <c r="H7" s="172" t="s">
        <v>819</v>
      </c>
      <c r="I7" s="175"/>
      <c r="J7" s="175"/>
      <c r="K7" s="306"/>
    </row>
    <row r="8" spans="1:11" ht="15">
      <c r="A8" s="325"/>
      <c r="B8" s="306"/>
      <c r="C8" s="306"/>
      <c r="D8" s="306"/>
      <c r="E8" s="306"/>
      <c r="F8" s="306"/>
      <c r="G8" s="306"/>
      <c r="H8" s="172" t="s">
        <v>820</v>
      </c>
      <c r="I8" s="175"/>
      <c r="J8" s="175"/>
      <c r="K8" s="306"/>
    </row>
    <row r="9" spans="1:11" ht="15">
      <c r="A9" s="326"/>
      <c r="B9" s="307"/>
      <c r="C9" s="307"/>
      <c r="D9" s="307"/>
      <c r="E9" s="307"/>
      <c r="F9" s="307"/>
      <c r="G9" s="307"/>
      <c r="H9" s="172" t="s">
        <v>821</v>
      </c>
      <c r="I9" s="175"/>
      <c r="J9" s="175"/>
      <c r="K9" s="307"/>
    </row>
    <row r="10" spans="1:11" ht="15">
      <c r="A10" s="324" t="s">
        <v>416</v>
      </c>
      <c r="B10" s="327" t="s">
        <v>417</v>
      </c>
      <c r="C10" s="327" t="s">
        <v>418</v>
      </c>
      <c r="D10" s="338" t="s">
        <v>419</v>
      </c>
      <c r="E10" s="327" t="s">
        <v>822</v>
      </c>
      <c r="F10" s="327" t="s">
        <v>814</v>
      </c>
      <c r="G10" s="327" t="s">
        <v>420</v>
      </c>
      <c r="H10" s="172" t="s">
        <v>823</v>
      </c>
      <c r="I10" s="172" t="s">
        <v>423</v>
      </c>
      <c r="J10" s="172" t="s">
        <v>424</v>
      </c>
      <c r="K10" s="327" t="s">
        <v>425</v>
      </c>
    </row>
    <row r="11" spans="1:11" ht="15">
      <c r="A11" s="325"/>
      <c r="B11" s="306"/>
      <c r="C11" s="306"/>
      <c r="D11" s="307"/>
      <c r="E11" s="306"/>
      <c r="F11" s="306"/>
      <c r="G11" s="306"/>
      <c r="H11" s="172" t="s">
        <v>824</v>
      </c>
      <c r="I11" s="172" t="s">
        <v>423</v>
      </c>
      <c r="J11" s="172" t="s">
        <v>427</v>
      </c>
      <c r="K11" s="306"/>
    </row>
    <row r="12" spans="1:11" ht="15">
      <c r="A12" s="325"/>
      <c r="B12" s="306"/>
      <c r="C12" s="306"/>
      <c r="D12" s="305"/>
      <c r="E12" s="306"/>
      <c r="F12" s="306"/>
      <c r="G12" s="306"/>
      <c r="H12" s="172" t="s">
        <v>825</v>
      </c>
      <c r="I12" s="175"/>
      <c r="J12" s="175"/>
      <c r="K12" s="306"/>
    </row>
    <row r="13" spans="1:11" ht="23.25" customHeight="1">
      <c r="A13" s="326"/>
      <c r="B13" s="307"/>
      <c r="C13" s="307"/>
      <c r="D13" s="307"/>
      <c r="E13" s="307"/>
      <c r="F13" s="307"/>
      <c r="G13" s="307"/>
      <c r="H13" s="172" t="s">
        <v>826</v>
      </c>
      <c r="I13" s="172" t="s">
        <v>429</v>
      </c>
      <c r="J13" s="172" t="s">
        <v>430</v>
      </c>
      <c r="K13" s="307"/>
    </row>
    <row r="14" spans="1:11" ht="15">
      <c r="A14" s="324" t="s">
        <v>431</v>
      </c>
      <c r="B14" s="327" t="s">
        <v>432</v>
      </c>
      <c r="C14" s="327" t="s">
        <v>433</v>
      </c>
      <c r="D14" s="305"/>
      <c r="E14" s="329" t="s">
        <v>827</v>
      </c>
      <c r="F14" s="327" t="s">
        <v>814</v>
      </c>
      <c r="G14" s="327" t="s">
        <v>435</v>
      </c>
      <c r="H14" s="172" t="s">
        <v>824</v>
      </c>
      <c r="I14" s="172" t="s">
        <v>423</v>
      </c>
      <c r="J14" s="172" t="s">
        <v>427</v>
      </c>
      <c r="K14" s="305"/>
    </row>
    <row r="15" spans="1:11" ht="15">
      <c r="A15" s="325"/>
      <c r="B15" s="306"/>
      <c r="C15" s="306"/>
      <c r="D15" s="307"/>
      <c r="E15" s="306"/>
      <c r="F15" s="306"/>
      <c r="G15" s="306"/>
      <c r="H15" s="172" t="s">
        <v>559</v>
      </c>
      <c r="I15" s="172" t="s">
        <v>438</v>
      </c>
      <c r="J15" s="172" t="s">
        <v>439</v>
      </c>
      <c r="K15" s="306"/>
    </row>
    <row r="16" spans="1:11" ht="15">
      <c r="A16" s="325"/>
      <c r="B16" s="306"/>
      <c r="C16" s="306"/>
      <c r="D16" s="330" t="s">
        <v>434</v>
      </c>
      <c r="E16" s="306"/>
      <c r="F16" s="306"/>
      <c r="G16" s="306"/>
      <c r="H16" s="172" t="s">
        <v>828</v>
      </c>
      <c r="I16" s="172" t="s">
        <v>423</v>
      </c>
      <c r="J16" s="172" t="s">
        <v>424</v>
      </c>
      <c r="K16" s="306"/>
    </row>
    <row r="17" spans="1:11" ht="15">
      <c r="A17" s="326"/>
      <c r="B17" s="307"/>
      <c r="C17" s="307"/>
      <c r="D17" s="307"/>
      <c r="E17" s="307"/>
      <c r="F17" s="307"/>
      <c r="G17" s="307"/>
      <c r="H17" s="172" t="s">
        <v>829</v>
      </c>
      <c r="I17" s="172" t="s">
        <v>423</v>
      </c>
      <c r="J17" s="172" t="s">
        <v>442</v>
      </c>
      <c r="K17" s="307"/>
    </row>
    <row r="18" spans="1:11" ht="15">
      <c r="A18" s="324" t="s">
        <v>58</v>
      </c>
      <c r="B18" s="327" t="s">
        <v>443</v>
      </c>
      <c r="C18" s="327" t="s">
        <v>444</v>
      </c>
      <c r="D18" s="305"/>
      <c r="E18" s="327" t="s">
        <v>397</v>
      </c>
      <c r="F18" s="327" t="s">
        <v>814</v>
      </c>
      <c r="G18" s="331" t="s">
        <v>399</v>
      </c>
      <c r="H18" s="172" t="s">
        <v>830</v>
      </c>
      <c r="I18" s="172" t="s">
        <v>447</v>
      </c>
      <c r="J18" s="172" t="s">
        <v>448</v>
      </c>
      <c r="K18" s="175"/>
    </row>
    <row r="19" spans="1:11" ht="15">
      <c r="A19" s="325"/>
      <c r="B19" s="306"/>
      <c r="C19" s="306"/>
      <c r="D19" s="307"/>
      <c r="E19" s="306"/>
      <c r="F19" s="306"/>
      <c r="G19" s="306"/>
      <c r="H19" s="172" t="s">
        <v>831</v>
      </c>
      <c r="I19" s="172" t="s">
        <v>450</v>
      </c>
      <c r="J19" s="172" t="s">
        <v>451</v>
      </c>
      <c r="K19" s="175"/>
    </row>
    <row r="20" spans="1:11" ht="15">
      <c r="A20" s="326"/>
      <c r="B20" s="307"/>
      <c r="C20" s="307"/>
      <c r="D20" s="264" t="s">
        <v>445</v>
      </c>
      <c r="E20" s="307"/>
      <c r="F20" s="307"/>
      <c r="G20" s="307"/>
      <c r="H20" s="172" t="s">
        <v>832</v>
      </c>
      <c r="I20" s="172" t="s">
        <v>447</v>
      </c>
      <c r="J20" s="172" t="s">
        <v>453</v>
      </c>
      <c r="K20" s="175"/>
    </row>
    <row r="21" spans="1:11" ht="15">
      <c r="A21" s="324" t="s">
        <v>454</v>
      </c>
      <c r="B21" s="327" t="s">
        <v>455</v>
      </c>
      <c r="C21" s="327" t="s">
        <v>456</v>
      </c>
      <c r="D21" s="305"/>
      <c r="E21" s="327" t="s">
        <v>397</v>
      </c>
      <c r="F21" s="327" t="s">
        <v>814</v>
      </c>
      <c r="G21" s="331" t="s">
        <v>399</v>
      </c>
      <c r="H21" s="172" t="s">
        <v>833</v>
      </c>
      <c r="I21" s="172" t="s">
        <v>459</v>
      </c>
      <c r="J21" s="175" t="s">
        <v>460</v>
      </c>
      <c r="K21" s="175"/>
    </row>
    <row r="22" spans="1:11" ht="15">
      <c r="A22" s="325"/>
      <c r="B22" s="306"/>
      <c r="C22" s="306"/>
      <c r="D22" s="307"/>
      <c r="E22" s="306"/>
      <c r="F22" s="306"/>
      <c r="G22" s="306"/>
      <c r="H22" s="172" t="s">
        <v>834</v>
      </c>
      <c r="I22" s="172" t="s">
        <v>462</v>
      </c>
      <c r="J22" s="172" t="s">
        <v>463</v>
      </c>
      <c r="K22" s="175"/>
    </row>
    <row r="23" spans="1:11" ht="15">
      <c r="A23" s="326"/>
      <c r="B23" s="307"/>
      <c r="C23" s="307"/>
      <c r="D23" s="264" t="s">
        <v>457</v>
      </c>
      <c r="E23" s="307"/>
      <c r="F23" s="307"/>
      <c r="G23" s="307"/>
      <c r="H23" s="172" t="s">
        <v>835</v>
      </c>
      <c r="I23" s="172" t="s">
        <v>459</v>
      </c>
      <c r="J23" s="172" t="s">
        <v>465</v>
      </c>
      <c r="K23" s="175"/>
    </row>
    <row r="24" spans="1:11" ht="15">
      <c r="A24" s="324" t="s">
        <v>466</v>
      </c>
      <c r="B24" s="327" t="s">
        <v>467</v>
      </c>
      <c r="C24" s="327" t="s">
        <v>456</v>
      </c>
      <c r="D24" s="305"/>
      <c r="E24" s="327" t="s">
        <v>397</v>
      </c>
      <c r="F24" s="327" t="s">
        <v>814</v>
      </c>
      <c r="G24" s="331" t="s">
        <v>399</v>
      </c>
      <c r="H24" s="172" t="s">
        <v>833</v>
      </c>
      <c r="I24" s="172" t="s">
        <v>459</v>
      </c>
      <c r="J24" s="175"/>
      <c r="K24" s="175"/>
    </row>
    <row r="25" spans="1:11" ht="15">
      <c r="A25" s="325"/>
      <c r="B25" s="306"/>
      <c r="C25" s="306"/>
      <c r="D25" s="307"/>
      <c r="E25" s="306"/>
      <c r="F25" s="306"/>
      <c r="G25" s="306"/>
      <c r="H25" s="172" t="s">
        <v>834</v>
      </c>
      <c r="I25" s="172" t="s">
        <v>462</v>
      </c>
      <c r="J25" s="172" t="s">
        <v>463</v>
      </c>
      <c r="K25" s="175"/>
    </row>
    <row r="26" spans="1:11" ht="15">
      <c r="A26" s="326"/>
      <c r="B26" s="307"/>
      <c r="C26" s="307"/>
      <c r="D26" s="264" t="s">
        <v>457</v>
      </c>
      <c r="E26" s="307"/>
      <c r="F26" s="307"/>
      <c r="G26" s="307"/>
      <c r="H26" s="172" t="s">
        <v>835</v>
      </c>
      <c r="I26" s="172" t="s">
        <v>459</v>
      </c>
      <c r="J26" s="172" t="s">
        <v>465</v>
      </c>
      <c r="K26" s="175"/>
    </row>
    <row r="27" spans="1:11" ht="15">
      <c r="A27" s="324" t="s">
        <v>75</v>
      </c>
      <c r="B27" s="327" t="s">
        <v>469</v>
      </c>
      <c r="C27" s="327" t="s">
        <v>456</v>
      </c>
      <c r="D27" s="305"/>
      <c r="E27" s="327" t="s">
        <v>397</v>
      </c>
      <c r="F27" s="327" t="s">
        <v>814</v>
      </c>
      <c r="G27" s="331" t="s">
        <v>399</v>
      </c>
      <c r="H27" s="172" t="s">
        <v>697</v>
      </c>
      <c r="I27" s="172" t="s">
        <v>471</v>
      </c>
      <c r="J27" s="172" t="s">
        <v>472</v>
      </c>
      <c r="K27" s="175"/>
    </row>
    <row r="28" spans="1:11" ht="15">
      <c r="A28" s="325"/>
      <c r="B28" s="306"/>
      <c r="C28" s="306"/>
      <c r="D28" s="307"/>
      <c r="E28" s="306"/>
      <c r="F28" s="306"/>
      <c r="G28" s="306"/>
      <c r="H28" s="172" t="s">
        <v>698</v>
      </c>
      <c r="I28" s="172" t="s">
        <v>474</v>
      </c>
      <c r="J28" s="172" t="s">
        <v>472</v>
      </c>
      <c r="K28" s="175"/>
    </row>
    <row r="29" spans="1:11" ht="15">
      <c r="A29" s="325"/>
      <c r="B29" s="306"/>
      <c r="C29" s="306"/>
      <c r="D29" s="330" t="s">
        <v>457</v>
      </c>
      <c r="E29" s="306"/>
      <c r="F29" s="306"/>
      <c r="G29" s="306"/>
      <c r="H29" s="172" t="s">
        <v>699</v>
      </c>
      <c r="I29" s="172" t="s">
        <v>476</v>
      </c>
      <c r="J29" s="172" t="s">
        <v>477</v>
      </c>
      <c r="K29" s="175"/>
    </row>
    <row r="30" spans="1:11" ht="15">
      <c r="A30" s="326"/>
      <c r="B30" s="307"/>
      <c r="C30" s="307"/>
      <c r="D30" s="307"/>
      <c r="E30" s="307"/>
      <c r="F30" s="307"/>
      <c r="G30" s="307"/>
      <c r="H30" s="172" t="s">
        <v>822</v>
      </c>
      <c r="I30" s="172" t="s">
        <v>479</v>
      </c>
      <c r="J30" s="172" t="s">
        <v>480</v>
      </c>
      <c r="K30" s="175"/>
    </row>
    <row r="31" spans="1:11" ht="15">
      <c r="A31" s="324" t="s">
        <v>481</v>
      </c>
      <c r="B31" s="327" t="s">
        <v>482</v>
      </c>
      <c r="C31" s="327" t="s">
        <v>483</v>
      </c>
      <c r="D31" s="305"/>
      <c r="E31" s="327" t="s">
        <v>397</v>
      </c>
      <c r="F31" s="327" t="s">
        <v>814</v>
      </c>
      <c r="G31" s="327" t="s">
        <v>836</v>
      </c>
      <c r="H31" s="172" t="s">
        <v>824</v>
      </c>
      <c r="I31" s="172" t="s">
        <v>423</v>
      </c>
      <c r="J31" s="172" t="s">
        <v>427</v>
      </c>
      <c r="K31" s="175"/>
    </row>
    <row r="32" spans="1:11" ht="15">
      <c r="A32" s="325"/>
      <c r="B32" s="306"/>
      <c r="C32" s="306"/>
      <c r="D32" s="307"/>
      <c r="E32" s="306"/>
      <c r="F32" s="306"/>
      <c r="G32" s="306"/>
      <c r="H32" s="172" t="s">
        <v>837</v>
      </c>
      <c r="I32" s="172" t="s">
        <v>423</v>
      </c>
      <c r="J32" s="172" t="s">
        <v>442</v>
      </c>
      <c r="K32" s="175"/>
    </row>
    <row r="33" spans="1:11" ht="15">
      <c r="A33" s="325"/>
      <c r="B33" s="306"/>
      <c r="C33" s="306"/>
      <c r="D33" s="330" t="s">
        <v>487</v>
      </c>
      <c r="E33" s="306"/>
      <c r="F33" s="306"/>
      <c r="G33" s="306"/>
      <c r="H33" s="172" t="s">
        <v>838</v>
      </c>
      <c r="I33" s="172" t="s">
        <v>423</v>
      </c>
      <c r="J33" s="172" t="s">
        <v>424</v>
      </c>
      <c r="K33" s="175"/>
    </row>
    <row r="34" spans="1:11" ht="15">
      <c r="A34" s="326"/>
      <c r="B34" s="307"/>
      <c r="C34" s="307"/>
      <c r="D34" s="307"/>
      <c r="E34" s="307"/>
      <c r="F34" s="307"/>
      <c r="G34" s="307"/>
      <c r="H34" s="172" t="s">
        <v>826</v>
      </c>
      <c r="I34" s="172" t="s">
        <v>429</v>
      </c>
      <c r="J34" s="172" t="s">
        <v>430</v>
      </c>
      <c r="K34" s="175"/>
    </row>
    <row r="35" spans="1:11" ht="15">
      <c r="A35" s="324" t="s">
        <v>490</v>
      </c>
      <c r="B35" s="327" t="s">
        <v>491</v>
      </c>
      <c r="C35" s="327" t="s">
        <v>483</v>
      </c>
      <c r="D35" s="305"/>
      <c r="E35" s="327" t="s">
        <v>397</v>
      </c>
      <c r="F35" s="327" t="s">
        <v>814</v>
      </c>
      <c r="G35" s="327" t="s">
        <v>836</v>
      </c>
      <c r="H35" s="172" t="s">
        <v>839</v>
      </c>
      <c r="I35" s="172" t="s">
        <v>423</v>
      </c>
      <c r="J35" s="172" t="s">
        <v>427</v>
      </c>
      <c r="K35" s="175"/>
    </row>
    <row r="36" spans="1:11" ht="15">
      <c r="A36" s="325"/>
      <c r="B36" s="306"/>
      <c r="C36" s="306"/>
      <c r="D36" s="307"/>
      <c r="E36" s="306"/>
      <c r="F36" s="306"/>
      <c r="G36" s="306"/>
      <c r="H36" s="172" t="s">
        <v>837</v>
      </c>
      <c r="I36" s="172" t="s">
        <v>423</v>
      </c>
      <c r="J36" s="172" t="s">
        <v>442</v>
      </c>
      <c r="K36" s="175"/>
    </row>
    <row r="37" spans="1:11" ht="15">
      <c r="A37" s="325"/>
      <c r="B37" s="306"/>
      <c r="C37" s="306"/>
      <c r="D37" s="330" t="s">
        <v>487</v>
      </c>
      <c r="E37" s="306"/>
      <c r="F37" s="306"/>
      <c r="G37" s="306"/>
      <c r="H37" s="172" t="s">
        <v>826</v>
      </c>
      <c r="I37" s="172" t="s">
        <v>429</v>
      </c>
      <c r="J37" s="172" t="s">
        <v>430</v>
      </c>
      <c r="K37" s="175"/>
    </row>
    <row r="38" spans="1:11" ht="15">
      <c r="A38" s="326"/>
      <c r="B38" s="307"/>
      <c r="C38" s="307"/>
      <c r="D38" s="307"/>
      <c r="E38" s="307"/>
      <c r="F38" s="307"/>
      <c r="G38" s="307"/>
      <c r="H38" s="172" t="s">
        <v>838</v>
      </c>
      <c r="I38" s="172" t="s">
        <v>423</v>
      </c>
      <c r="J38" s="172" t="s">
        <v>424</v>
      </c>
      <c r="K38" s="175"/>
    </row>
    <row r="39" spans="1:11" ht="15">
      <c r="A39" s="324" t="s">
        <v>492</v>
      </c>
      <c r="B39" s="327" t="s">
        <v>493</v>
      </c>
      <c r="C39" s="305"/>
      <c r="D39" s="305"/>
      <c r="E39" s="327" t="s">
        <v>397</v>
      </c>
      <c r="F39" s="327" t="s">
        <v>814</v>
      </c>
      <c r="G39" s="327" t="s">
        <v>435</v>
      </c>
      <c r="H39" s="172" t="s">
        <v>840</v>
      </c>
      <c r="I39" s="172" t="s">
        <v>459</v>
      </c>
      <c r="J39" s="172" t="s">
        <v>495</v>
      </c>
      <c r="K39" s="175"/>
    </row>
    <row r="40" spans="1:11" ht="15">
      <c r="A40" s="325"/>
      <c r="B40" s="306"/>
      <c r="C40" s="306"/>
      <c r="D40" s="307"/>
      <c r="E40" s="306"/>
      <c r="F40" s="306"/>
      <c r="G40" s="306"/>
      <c r="H40" s="172" t="s">
        <v>841</v>
      </c>
      <c r="I40" s="172" t="s">
        <v>459</v>
      </c>
      <c r="J40" s="175"/>
      <c r="K40" s="175"/>
    </row>
    <row r="41" spans="1:11" ht="15">
      <c r="A41" s="326"/>
      <c r="B41" s="307"/>
      <c r="C41" s="307"/>
      <c r="D41" s="175"/>
      <c r="E41" s="307"/>
      <c r="F41" s="307"/>
      <c r="G41" s="307"/>
      <c r="H41" s="172" t="s">
        <v>842</v>
      </c>
      <c r="I41" s="172" t="s">
        <v>459</v>
      </c>
      <c r="J41" s="172" t="s">
        <v>498</v>
      </c>
      <c r="K41" s="175"/>
    </row>
    <row r="42" spans="1:11" ht="15">
      <c r="A42" s="324" t="s">
        <v>97</v>
      </c>
      <c r="B42" s="327" t="s">
        <v>499</v>
      </c>
      <c r="C42" s="305"/>
      <c r="D42" s="305"/>
      <c r="E42" s="329" t="s">
        <v>843</v>
      </c>
      <c r="F42" s="327" t="s">
        <v>814</v>
      </c>
      <c r="G42" s="327" t="s">
        <v>435</v>
      </c>
      <c r="H42" s="172" t="s">
        <v>844</v>
      </c>
      <c r="I42" s="172" t="s">
        <v>404</v>
      </c>
      <c r="J42" s="172" t="s">
        <v>408</v>
      </c>
      <c r="K42" s="175"/>
    </row>
    <row r="43" spans="1:11" ht="15">
      <c r="A43" s="325"/>
      <c r="B43" s="306"/>
      <c r="C43" s="306"/>
      <c r="D43" s="307"/>
      <c r="E43" s="306"/>
      <c r="F43" s="306"/>
      <c r="G43" s="306"/>
      <c r="H43" s="172" t="s">
        <v>845</v>
      </c>
      <c r="I43" s="172" t="s">
        <v>404</v>
      </c>
      <c r="J43" s="172" t="s">
        <v>411</v>
      </c>
      <c r="K43" s="175"/>
    </row>
    <row r="44" spans="1:11" ht="15">
      <c r="A44" s="325"/>
      <c r="B44" s="306"/>
      <c r="C44" s="306"/>
      <c r="D44" s="305"/>
      <c r="E44" s="306"/>
      <c r="F44" s="306"/>
      <c r="G44" s="306"/>
      <c r="H44" s="172" t="s">
        <v>846</v>
      </c>
      <c r="I44" s="172" t="s">
        <v>503</v>
      </c>
      <c r="J44" s="172" t="s">
        <v>504</v>
      </c>
      <c r="K44" s="175"/>
    </row>
    <row r="45" spans="1:11" ht="15">
      <c r="A45" s="326"/>
      <c r="B45" s="307"/>
      <c r="C45" s="307"/>
      <c r="D45" s="307"/>
      <c r="E45" s="307"/>
      <c r="F45" s="307"/>
      <c r="G45" s="307"/>
      <c r="H45" s="172" t="s">
        <v>847</v>
      </c>
      <c r="I45" s="172" t="s">
        <v>410</v>
      </c>
      <c r="J45" s="172" t="s">
        <v>506</v>
      </c>
      <c r="K45" s="175"/>
    </row>
    <row r="46" spans="1:11" ht="15">
      <c r="A46" s="324" t="s">
        <v>102</v>
      </c>
      <c r="B46" s="327" t="s">
        <v>507</v>
      </c>
      <c r="C46" s="327" t="s">
        <v>508</v>
      </c>
      <c r="D46" s="305"/>
      <c r="E46" s="327" t="s">
        <v>397</v>
      </c>
      <c r="F46" s="327" t="s">
        <v>814</v>
      </c>
      <c r="G46" s="327" t="s">
        <v>420</v>
      </c>
      <c r="H46" s="172" t="s">
        <v>848</v>
      </c>
      <c r="I46" s="175"/>
      <c r="J46" s="175"/>
      <c r="K46" s="175"/>
    </row>
    <row r="47" spans="1:11" ht="15">
      <c r="A47" s="325"/>
      <c r="B47" s="306"/>
      <c r="C47" s="306"/>
      <c r="D47" s="307"/>
      <c r="E47" s="306"/>
      <c r="F47" s="306"/>
      <c r="G47" s="306"/>
      <c r="H47" s="172" t="s">
        <v>849</v>
      </c>
      <c r="I47" s="175"/>
      <c r="J47" s="175"/>
      <c r="K47" s="175"/>
    </row>
    <row r="48" spans="1:11" ht="15">
      <c r="A48" s="325"/>
      <c r="B48" s="306"/>
      <c r="C48" s="306"/>
      <c r="D48" s="330" t="s">
        <v>511</v>
      </c>
      <c r="E48" s="306"/>
      <c r="F48" s="306"/>
      <c r="G48" s="306"/>
      <c r="H48" s="172" t="s">
        <v>664</v>
      </c>
      <c r="I48" s="172" t="s">
        <v>404</v>
      </c>
      <c r="J48" s="172" t="s">
        <v>513</v>
      </c>
      <c r="K48" s="175"/>
    </row>
    <row r="49" spans="1:26" ht="15">
      <c r="A49" s="326"/>
      <c r="B49" s="307"/>
      <c r="C49" s="307"/>
      <c r="D49" s="307"/>
      <c r="E49" s="307"/>
      <c r="F49" s="307"/>
      <c r="G49" s="307"/>
      <c r="H49" s="172" t="s">
        <v>0</v>
      </c>
      <c r="I49" s="172" t="s">
        <v>404</v>
      </c>
      <c r="J49" s="172" t="s">
        <v>514</v>
      </c>
      <c r="K49" s="175"/>
    </row>
    <row r="50" spans="1:26" ht="15">
      <c r="A50" s="324" t="s">
        <v>515</v>
      </c>
      <c r="B50" s="327" t="s">
        <v>516</v>
      </c>
      <c r="C50" s="305"/>
      <c r="D50" s="175"/>
      <c r="E50" s="327" t="s">
        <v>397</v>
      </c>
      <c r="F50" s="327" t="s">
        <v>814</v>
      </c>
      <c r="G50" s="331" t="s">
        <v>399</v>
      </c>
      <c r="H50" s="172" t="s">
        <v>697</v>
      </c>
      <c r="I50" s="172" t="s">
        <v>471</v>
      </c>
      <c r="J50" s="172" t="s">
        <v>472</v>
      </c>
      <c r="K50" s="17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</row>
    <row r="51" spans="1:26" ht="30.75" customHeight="1">
      <c r="A51" s="326"/>
      <c r="B51" s="307"/>
      <c r="C51" s="307"/>
      <c r="D51" s="175"/>
      <c r="E51" s="307"/>
      <c r="F51" s="307"/>
      <c r="G51" s="307"/>
      <c r="H51" s="172" t="s">
        <v>699</v>
      </c>
      <c r="I51" s="172" t="s">
        <v>476</v>
      </c>
      <c r="J51" s="172" t="s">
        <v>477</v>
      </c>
      <c r="K51" s="17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</row>
    <row r="52" spans="1:26" ht="30.75" customHeight="1">
      <c r="A52" s="266" t="s">
        <v>110</v>
      </c>
      <c r="B52" s="267" t="s">
        <v>525</v>
      </c>
      <c r="C52" s="175"/>
      <c r="D52" s="175"/>
      <c r="E52" s="267"/>
      <c r="F52" s="267"/>
      <c r="G52" s="327" t="s">
        <v>435</v>
      </c>
      <c r="H52" s="172"/>
      <c r="I52" s="172"/>
      <c r="J52" s="172"/>
      <c r="K52" s="17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</row>
    <row r="53" spans="1:26" ht="30.75" customHeight="1">
      <c r="A53" s="266"/>
      <c r="B53" s="267"/>
      <c r="C53" s="175"/>
      <c r="D53" s="175"/>
      <c r="E53" s="267"/>
      <c r="F53" s="267"/>
      <c r="G53" s="306"/>
      <c r="H53" s="172"/>
      <c r="I53" s="172"/>
      <c r="J53" s="172"/>
      <c r="K53" s="17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</row>
    <row r="54" spans="1:26" ht="15">
      <c r="A54" s="324" t="s">
        <v>122</v>
      </c>
      <c r="B54" s="327" t="s">
        <v>529</v>
      </c>
      <c r="C54" s="327" t="s">
        <v>530</v>
      </c>
      <c r="D54" s="305"/>
      <c r="E54" s="327" t="s">
        <v>822</v>
      </c>
      <c r="F54" s="327" t="s">
        <v>814</v>
      </c>
      <c r="G54" s="307"/>
      <c r="H54" s="172" t="s">
        <v>816</v>
      </c>
      <c r="I54" s="172" t="s">
        <v>404</v>
      </c>
      <c r="J54" s="172" t="s">
        <v>408</v>
      </c>
      <c r="K54" s="175"/>
    </row>
    <row r="55" spans="1:26" ht="15">
      <c r="A55" s="325"/>
      <c r="B55" s="306"/>
      <c r="C55" s="306"/>
      <c r="D55" s="307"/>
      <c r="E55" s="306"/>
      <c r="F55" s="306"/>
      <c r="G55" s="263"/>
      <c r="H55" s="172" t="s">
        <v>817</v>
      </c>
      <c r="I55" s="172" t="s">
        <v>404</v>
      </c>
      <c r="J55" s="172" t="s">
        <v>411</v>
      </c>
      <c r="K55" s="175"/>
    </row>
    <row r="56" spans="1:26" ht="15">
      <c r="A56" s="325"/>
      <c r="B56" s="306"/>
      <c r="C56" s="306"/>
      <c r="D56" s="177"/>
      <c r="E56" s="306"/>
      <c r="F56" s="306"/>
      <c r="G56" s="263"/>
      <c r="H56" s="172" t="s">
        <v>818</v>
      </c>
      <c r="I56" s="175"/>
      <c r="J56" s="175"/>
      <c r="K56" s="175"/>
    </row>
    <row r="57" spans="1:26" ht="15">
      <c r="A57" s="325"/>
      <c r="B57" s="306"/>
      <c r="C57" s="306"/>
      <c r="D57" s="330" t="s">
        <v>533</v>
      </c>
      <c r="E57" s="306"/>
      <c r="F57" s="306"/>
      <c r="G57" s="263"/>
      <c r="H57" s="172" t="s">
        <v>850</v>
      </c>
      <c r="I57" s="172" t="s">
        <v>535</v>
      </c>
      <c r="J57" s="172" t="s">
        <v>536</v>
      </c>
      <c r="K57" s="175"/>
    </row>
    <row r="58" spans="1:26" ht="15">
      <c r="A58" s="325"/>
      <c r="B58" s="306"/>
      <c r="C58" s="306"/>
      <c r="D58" s="306"/>
      <c r="E58" s="306"/>
      <c r="F58" s="306"/>
      <c r="G58" s="263"/>
      <c r="H58" s="172" t="s">
        <v>820</v>
      </c>
      <c r="I58" s="175"/>
      <c r="J58" s="175"/>
      <c r="K58" s="175"/>
    </row>
    <row r="59" spans="1:26" ht="15">
      <c r="A59" s="325"/>
      <c r="B59" s="306"/>
      <c r="C59" s="306"/>
      <c r="D59" s="306"/>
      <c r="E59" s="306"/>
      <c r="F59" s="306"/>
      <c r="G59" s="263"/>
      <c r="H59" s="172" t="s">
        <v>821</v>
      </c>
      <c r="I59" s="175"/>
      <c r="J59" s="175"/>
      <c r="K59" s="175"/>
    </row>
    <row r="60" spans="1:26" ht="15">
      <c r="A60" s="325"/>
      <c r="B60" s="306"/>
      <c r="C60" s="306"/>
      <c r="D60" s="306"/>
      <c r="E60" s="306"/>
      <c r="F60" s="306"/>
      <c r="G60" s="263"/>
      <c r="H60" s="172" t="s">
        <v>819</v>
      </c>
      <c r="I60" s="175"/>
      <c r="J60" s="175"/>
      <c r="K60" s="175"/>
    </row>
    <row r="61" spans="1:26" ht="15">
      <c r="A61" s="326"/>
      <c r="B61" s="307"/>
      <c r="C61" s="307"/>
      <c r="D61" s="307"/>
      <c r="E61" s="307"/>
      <c r="F61" s="307"/>
      <c r="G61" s="267"/>
      <c r="H61" s="172" t="s">
        <v>664</v>
      </c>
      <c r="I61" s="172" t="s">
        <v>404</v>
      </c>
      <c r="J61" s="172" t="s">
        <v>513</v>
      </c>
      <c r="K61" s="175"/>
    </row>
    <row r="62" spans="1:26" ht="15">
      <c r="A62" s="324" t="s">
        <v>851</v>
      </c>
      <c r="B62" s="327" t="s">
        <v>852</v>
      </c>
      <c r="C62" s="327" t="s">
        <v>853</v>
      </c>
      <c r="D62" s="305"/>
      <c r="E62" s="329" t="s">
        <v>854</v>
      </c>
      <c r="F62" s="327" t="s">
        <v>814</v>
      </c>
      <c r="G62" s="305"/>
      <c r="H62" s="172" t="s">
        <v>855</v>
      </c>
      <c r="I62" s="172" t="s">
        <v>856</v>
      </c>
      <c r="J62" s="172" t="s">
        <v>857</v>
      </c>
      <c r="K62" s="175"/>
    </row>
    <row r="63" spans="1:26" ht="15">
      <c r="A63" s="325"/>
      <c r="B63" s="306"/>
      <c r="C63" s="306"/>
      <c r="D63" s="307"/>
      <c r="E63" s="306"/>
      <c r="F63" s="306"/>
      <c r="G63" s="306"/>
      <c r="H63" s="172" t="s">
        <v>858</v>
      </c>
      <c r="I63" s="172" t="s">
        <v>859</v>
      </c>
      <c r="J63" s="172" t="s">
        <v>860</v>
      </c>
      <c r="K63" s="175"/>
    </row>
    <row r="64" spans="1:26" ht="15">
      <c r="A64" s="325"/>
      <c r="B64" s="306"/>
      <c r="C64" s="306"/>
      <c r="D64" s="330" t="s">
        <v>861</v>
      </c>
      <c r="E64" s="306"/>
      <c r="F64" s="306"/>
      <c r="G64" s="306"/>
      <c r="H64" s="172" t="s">
        <v>862</v>
      </c>
      <c r="I64" s="172" t="s">
        <v>856</v>
      </c>
      <c r="J64" s="172" t="s">
        <v>863</v>
      </c>
      <c r="K64" s="175"/>
    </row>
    <row r="65" spans="1:26" ht="12.75">
      <c r="A65" s="326"/>
      <c r="B65" s="307"/>
      <c r="C65" s="307"/>
      <c r="D65" s="307"/>
      <c r="E65" s="307"/>
      <c r="F65" s="307"/>
      <c r="G65" s="307"/>
      <c r="H65" s="175"/>
      <c r="I65" s="175"/>
      <c r="J65" s="175"/>
      <c r="K65" s="175"/>
    </row>
    <row r="66" spans="1:26" ht="15">
      <c r="A66" s="324" t="s">
        <v>538</v>
      </c>
      <c r="B66" s="327" t="s">
        <v>852</v>
      </c>
      <c r="C66" s="327" t="s">
        <v>540</v>
      </c>
      <c r="D66" s="305"/>
      <c r="E66" s="327" t="s">
        <v>397</v>
      </c>
      <c r="F66" s="327" t="s">
        <v>814</v>
      </c>
      <c r="G66" s="331" t="s">
        <v>399</v>
      </c>
      <c r="H66" s="172" t="s">
        <v>864</v>
      </c>
      <c r="I66" s="172" t="s">
        <v>542</v>
      </c>
      <c r="J66" s="172" t="s">
        <v>543</v>
      </c>
      <c r="K66" s="175"/>
    </row>
    <row r="67" spans="1:26" ht="15">
      <c r="A67" s="325"/>
      <c r="B67" s="306"/>
      <c r="C67" s="306"/>
      <c r="D67" s="307"/>
      <c r="E67" s="306"/>
      <c r="F67" s="306"/>
      <c r="G67" s="306"/>
      <c r="H67" s="172" t="s">
        <v>865</v>
      </c>
      <c r="I67" s="172" t="s">
        <v>545</v>
      </c>
      <c r="J67" s="172" t="s">
        <v>546</v>
      </c>
      <c r="K67" s="175"/>
    </row>
    <row r="68" spans="1:26" ht="15">
      <c r="A68" s="325"/>
      <c r="B68" s="306"/>
      <c r="C68" s="306"/>
      <c r="D68" s="330" t="s">
        <v>547</v>
      </c>
      <c r="E68" s="306"/>
      <c r="F68" s="306"/>
      <c r="G68" s="306"/>
      <c r="H68" s="172" t="s">
        <v>866</v>
      </c>
      <c r="I68" s="172" t="s">
        <v>549</v>
      </c>
      <c r="J68" s="172" t="s">
        <v>550</v>
      </c>
      <c r="K68" s="175"/>
    </row>
    <row r="69" spans="1:26" ht="12.75">
      <c r="A69" s="326"/>
      <c r="B69" s="307"/>
      <c r="C69" s="307"/>
      <c r="D69" s="307"/>
      <c r="E69" s="307"/>
      <c r="F69" s="307"/>
      <c r="G69" s="307"/>
      <c r="H69" s="175"/>
      <c r="I69" s="175"/>
      <c r="J69" s="175"/>
      <c r="K69" s="175"/>
    </row>
    <row r="70" spans="1:26" ht="15">
      <c r="A70" s="324" t="s">
        <v>556</v>
      </c>
      <c r="B70" s="327" t="s">
        <v>557</v>
      </c>
      <c r="C70" s="327" t="s">
        <v>558</v>
      </c>
      <c r="D70" s="305"/>
      <c r="E70" s="327" t="s">
        <v>397</v>
      </c>
      <c r="F70" s="327" t="s">
        <v>814</v>
      </c>
      <c r="G70" s="327" t="s">
        <v>836</v>
      </c>
      <c r="H70" s="172" t="s">
        <v>824</v>
      </c>
      <c r="I70" s="172" t="s">
        <v>423</v>
      </c>
      <c r="J70" s="172" t="s">
        <v>427</v>
      </c>
      <c r="K70" s="175"/>
    </row>
    <row r="71" spans="1:26" ht="15">
      <c r="A71" s="325"/>
      <c r="B71" s="306"/>
      <c r="C71" s="306"/>
      <c r="D71" s="307"/>
      <c r="E71" s="306"/>
      <c r="F71" s="306"/>
      <c r="G71" s="306"/>
      <c r="H71" s="172" t="s">
        <v>829</v>
      </c>
      <c r="I71" s="172" t="s">
        <v>423</v>
      </c>
      <c r="J71" s="172" t="s">
        <v>442</v>
      </c>
      <c r="K71" s="175"/>
    </row>
    <row r="72" spans="1:26" ht="15">
      <c r="A72" s="325"/>
      <c r="B72" s="306"/>
      <c r="C72" s="306"/>
      <c r="D72" s="330" t="s">
        <v>560</v>
      </c>
      <c r="E72" s="306"/>
      <c r="F72" s="306"/>
      <c r="G72" s="306"/>
      <c r="H72" s="172" t="s">
        <v>867</v>
      </c>
      <c r="I72" s="172" t="s">
        <v>423</v>
      </c>
      <c r="J72" s="172" t="s">
        <v>424</v>
      </c>
      <c r="K72" s="175"/>
    </row>
    <row r="73" spans="1:26" ht="15">
      <c r="A73" s="325"/>
      <c r="B73" s="306"/>
      <c r="C73" s="306"/>
      <c r="D73" s="306"/>
      <c r="E73" s="306"/>
      <c r="F73" s="306"/>
      <c r="G73" s="306"/>
      <c r="H73" s="172" t="s">
        <v>824</v>
      </c>
      <c r="I73" s="175"/>
      <c r="J73" s="175"/>
      <c r="K73" s="175"/>
    </row>
    <row r="74" spans="1:26" ht="15">
      <c r="A74" s="326"/>
      <c r="B74" s="307"/>
      <c r="C74" s="307"/>
      <c r="D74" s="307"/>
      <c r="E74" s="307"/>
      <c r="F74" s="307"/>
      <c r="G74" s="307"/>
      <c r="H74" s="172" t="s">
        <v>826</v>
      </c>
      <c r="I74" s="172" t="s">
        <v>429</v>
      </c>
      <c r="J74" s="172" t="s">
        <v>430</v>
      </c>
      <c r="K74" s="175"/>
    </row>
    <row r="75" spans="1:26" ht="12.75">
      <c r="A75" s="336" t="s">
        <v>147</v>
      </c>
      <c r="B75" s="305"/>
      <c r="C75" s="305"/>
      <c r="D75" s="305"/>
      <c r="E75" s="327" t="s">
        <v>397</v>
      </c>
      <c r="F75" s="327" t="s">
        <v>814</v>
      </c>
      <c r="G75" s="305"/>
      <c r="H75" s="175"/>
      <c r="I75" s="175"/>
      <c r="J75" s="175"/>
      <c r="K75" s="175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</row>
    <row r="76" spans="1:26" ht="12.75">
      <c r="A76" s="325"/>
      <c r="B76" s="306"/>
      <c r="C76" s="306"/>
      <c r="D76" s="307"/>
      <c r="E76" s="306"/>
      <c r="F76" s="306"/>
      <c r="G76" s="306"/>
      <c r="H76" s="175"/>
      <c r="I76" s="175"/>
      <c r="J76" s="175"/>
      <c r="K76" s="175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</row>
    <row r="77" spans="1:26" ht="12.75">
      <c r="A77" s="325"/>
      <c r="B77" s="306"/>
      <c r="C77" s="306"/>
      <c r="D77" s="305"/>
      <c r="E77" s="306"/>
      <c r="F77" s="306"/>
      <c r="G77" s="306"/>
      <c r="H77" s="175"/>
      <c r="I77" s="175"/>
      <c r="J77" s="175"/>
      <c r="K77" s="175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</row>
    <row r="78" spans="1:26" ht="12.75">
      <c r="A78" s="326"/>
      <c r="B78" s="307"/>
      <c r="C78" s="307"/>
      <c r="D78" s="307"/>
      <c r="E78" s="307"/>
      <c r="F78" s="307"/>
      <c r="G78" s="307"/>
      <c r="H78" s="175"/>
      <c r="I78" s="175"/>
      <c r="J78" s="175"/>
      <c r="K78" s="175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</row>
    <row r="79" spans="1:26" ht="15">
      <c r="A79" s="324" t="s">
        <v>562</v>
      </c>
      <c r="B79" s="327" t="s">
        <v>563</v>
      </c>
      <c r="C79" s="327" t="s">
        <v>564</v>
      </c>
      <c r="D79" s="338" t="s">
        <v>565</v>
      </c>
      <c r="E79" s="327" t="s">
        <v>397</v>
      </c>
      <c r="F79" s="327" t="s">
        <v>814</v>
      </c>
      <c r="G79" s="327" t="s">
        <v>420</v>
      </c>
      <c r="H79" s="172" t="s">
        <v>664</v>
      </c>
      <c r="I79" s="172" t="s">
        <v>404</v>
      </c>
      <c r="J79" s="172" t="s">
        <v>513</v>
      </c>
      <c r="K79" s="175"/>
    </row>
    <row r="80" spans="1:26" ht="15">
      <c r="A80" s="325"/>
      <c r="B80" s="306"/>
      <c r="C80" s="306"/>
      <c r="D80" s="307"/>
      <c r="E80" s="306"/>
      <c r="F80" s="306"/>
      <c r="G80" s="306"/>
      <c r="H80" s="172" t="s">
        <v>868</v>
      </c>
      <c r="I80" s="175"/>
      <c r="J80" s="175"/>
      <c r="K80" s="175"/>
    </row>
    <row r="81" spans="1:11" ht="15">
      <c r="A81" s="325"/>
      <c r="B81" s="306"/>
      <c r="C81" s="306"/>
      <c r="D81" s="305"/>
      <c r="E81" s="306"/>
      <c r="F81" s="306"/>
      <c r="G81" s="306"/>
      <c r="H81" s="172" t="s">
        <v>869</v>
      </c>
      <c r="I81" s="172" t="s">
        <v>404</v>
      </c>
      <c r="J81" s="172" t="s">
        <v>514</v>
      </c>
      <c r="K81" s="175"/>
    </row>
    <row r="82" spans="1:11" ht="15">
      <c r="A82" s="326"/>
      <c r="B82" s="307"/>
      <c r="C82" s="307"/>
      <c r="D82" s="307"/>
      <c r="E82" s="307"/>
      <c r="F82" s="307"/>
      <c r="G82" s="307"/>
      <c r="H82" s="172" t="s">
        <v>848</v>
      </c>
      <c r="I82" s="172" t="s">
        <v>404</v>
      </c>
      <c r="J82" s="172" t="s">
        <v>570</v>
      </c>
      <c r="K82" s="175"/>
    </row>
    <row r="83" spans="1:11" ht="15">
      <c r="A83" s="324" t="s">
        <v>157</v>
      </c>
      <c r="B83" s="327" t="s">
        <v>571</v>
      </c>
      <c r="C83" s="327"/>
      <c r="D83" s="305"/>
      <c r="E83" s="327" t="s">
        <v>397</v>
      </c>
      <c r="F83" s="327" t="s">
        <v>814</v>
      </c>
      <c r="G83" s="327" t="s">
        <v>420</v>
      </c>
      <c r="H83" s="172"/>
      <c r="I83" s="172"/>
      <c r="J83" s="172"/>
      <c r="K83" s="175"/>
    </row>
    <row r="84" spans="1:11" ht="15">
      <c r="A84" s="325"/>
      <c r="B84" s="306"/>
      <c r="C84" s="306"/>
      <c r="D84" s="306"/>
      <c r="E84" s="306"/>
      <c r="F84" s="306"/>
      <c r="G84" s="306"/>
      <c r="H84" s="172"/>
      <c r="I84" s="172"/>
      <c r="J84" s="172"/>
      <c r="K84" s="175"/>
    </row>
    <row r="85" spans="1:11" ht="15">
      <c r="A85" s="325"/>
      <c r="B85" s="306"/>
      <c r="C85" s="306"/>
      <c r="D85" s="306"/>
      <c r="E85" s="306"/>
      <c r="F85" s="306"/>
      <c r="G85" s="306"/>
      <c r="H85" s="172"/>
      <c r="I85" s="172"/>
      <c r="J85" s="172"/>
      <c r="K85" s="175"/>
    </row>
    <row r="86" spans="1:11" ht="15">
      <c r="A86" s="325"/>
      <c r="B86" s="306"/>
      <c r="C86" s="306"/>
      <c r="D86" s="306"/>
      <c r="E86" s="306"/>
      <c r="F86" s="306"/>
      <c r="G86" s="306"/>
      <c r="H86" s="172"/>
      <c r="I86" s="172"/>
      <c r="J86" s="172"/>
      <c r="K86" s="175"/>
    </row>
    <row r="87" spans="1:11" ht="15">
      <c r="A87" s="325"/>
      <c r="B87" s="306"/>
      <c r="C87" s="306"/>
      <c r="D87" s="306"/>
      <c r="E87" s="306"/>
      <c r="F87" s="306"/>
      <c r="G87" s="306"/>
      <c r="H87" s="172"/>
      <c r="I87" s="172"/>
      <c r="J87" s="172"/>
      <c r="K87" s="175"/>
    </row>
    <row r="88" spans="1:11" ht="15">
      <c r="A88" s="325"/>
      <c r="B88" s="306"/>
      <c r="C88" s="306"/>
      <c r="D88" s="306"/>
      <c r="E88" s="306"/>
      <c r="F88" s="306"/>
      <c r="G88" s="306"/>
      <c r="H88" s="172"/>
      <c r="I88" s="172"/>
      <c r="J88" s="172"/>
      <c r="K88" s="175"/>
    </row>
    <row r="89" spans="1:11" ht="15">
      <c r="A89" s="325"/>
      <c r="B89" s="306"/>
      <c r="C89" s="306"/>
      <c r="D89" s="306"/>
      <c r="E89" s="306"/>
      <c r="F89" s="306"/>
      <c r="G89" s="306"/>
      <c r="H89" s="172"/>
      <c r="I89" s="172"/>
      <c r="J89" s="172"/>
      <c r="K89" s="175"/>
    </row>
    <row r="90" spans="1:11" ht="15">
      <c r="A90" s="326"/>
      <c r="B90" s="307"/>
      <c r="C90" s="307"/>
      <c r="D90" s="307"/>
      <c r="E90" s="307"/>
      <c r="F90" s="307"/>
      <c r="G90" s="307"/>
      <c r="H90" s="172"/>
      <c r="I90" s="172"/>
      <c r="J90" s="172"/>
      <c r="K90" s="175"/>
    </row>
    <row r="91" spans="1:11" ht="15">
      <c r="A91" s="332" t="s">
        <v>157</v>
      </c>
      <c r="B91" s="333" t="s">
        <v>870</v>
      </c>
      <c r="C91" s="333" t="s">
        <v>871</v>
      </c>
      <c r="D91" s="334"/>
      <c r="E91" s="333" t="s">
        <v>397</v>
      </c>
      <c r="F91" s="333" t="s">
        <v>421</v>
      </c>
      <c r="G91" s="333" t="s">
        <v>420</v>
      </c>
      <c r="H91" s="269" t="s">
        <v>825</v>
      </c>
      <c r="I91" s="269" t="s">
        <v>410</v>
      </c>
      <c r="J91" s="269" t="s">
        <v>506</v>
      </c>
      <c r="K91" s="270"/>
    </row>
    <row r="92" spans="1:11" ht="15">
      <c r="A92" s="325"/>
      <c r="B92" s="306"/>
      <c r="C92" s="306"/>
      <c r="D92" s="307"/>
      <c r="E92" s="306"/>
      <c r="F92" s="306"/>
      <c r="G92" s="306"/>
      <c r="H92" s="269" t="s">
        <v>828</v>
      </c>
      <c r="I92" s="269" t="s">
        <v>423</v>
      </c>
      <c r="J92" s="269" t="s">
        <v>424</v>
      </c>
      <c r="K92" s="270"/>
    </row>
    <row r="93" spans="1:11" ht="15">
      <c r="A93" s="325"/>
      <c r="B93" s="306"/>
      <c r="C93" s="306"/>
      <c r="D93" s="334"/>
      <c r="E93" s="306"/>
      <c r="F93" s="306"/>
      <c r="G93" s="306"/>
      <c r="H93" s="269" t="s">
        <v>872</v>
      </c>
      <c r="I93" s="270"/>
      <c r="J93" s="270"/>
      <c r="K93" s="270"/>
    </row>
    <row r="94" spans="1:11" ht="15">
      <c r="A94" s="325"/>
      <c r="B94" s="306"/>
      <c r="C94" s="306"/>
      <c r="D94" s="306"/>
      <c r="E94" s="306"/>
      <c r="F94" s="306"/>
      <c r="G94" s="306"/>
      <c r="H94" s="269" t="s">
        <v>824</v>
      </c>
      <c r="I94" s="270"/>
      <c r="J94" s="270"/>
      <c r="K94" s="270"/>
    </row>
    <row r="95" spans="1:11" ht="15">
      <c r="A95" s="325"/>
      <c r="B95" s="306"/>
      <c r="C95" s="306"/>
      <c r="D95" s="307"/>
      <c r="E95" s="306"/>
      <c r="F95" s="306"/>
      <c r="G95" s="306"/>
      <c r="H95" s="269" t="s">
        <v>818</v>
      </c>
      <c r="I95" s="270"/>
      <c r="J95" s="270"/>
      <c r="K95" s="270"/>
    </row>
    <row r="96" spans="1:11" ht="15">
      <c r="A96" s="325"/>
      <c r="B96" s="306"/>
      <c r="C96" s="306"/>
      <c r="D96" s="335" t="s">
        <v>873</v>
      </c>
      <c r="E96" s="306"/>
      <c r="F96" s="306"/>
      <c r="G96" s="306"/>
      <c r="H96" s="269" t="s">
        <v>819</v>
      </c>
      <c r="I96" s="269" t="s">
        <v>410</v>
      </c>
      <c r="J96" s="269" t="s">
        <v>582</v>
      </c>
      <c r="K96" s="270"/>
    </row>
    <row r="97" spans="1:11" ht="15">
      <c r="A97" s="325"/>
      <c r="B97" s="306"/>
      <c r="C97" s="306"/>
      <c r="D97" s="306"/>
      <c r="E97" s="306"/>
      <c r="F97" s="306"/>
      <c r="G97" s="306"/>
      <c r="H97" s="269" t="s">
        <v>874</v>
      </c>
      <c r="I97" s="270"/>
      <c r="J97" s="270"/>
      <c r="K97" s="270"/>
    </row>
    <row r="98" spans="1:11" ht="15">
      <c r="A98" s="326"/>
      <c r="B98" s="307"/>
      <c r="C98" s="307"/>
      <c r="D98" s="307"/>
      <c r="E98" s="307"/>
      <c r="F98" s="307"/>
      <c r="G98" s="307"/>
      <c r="H98" s="269" t="s">
        <v>821</v>
      </c>
      <c r="I98" s="269" t="s">
        <v>438</v>
      </c>
      <c r="J98" s="269" t="s">
        <v>439</v>
      </c>
      <c r="K98" s="270"/>
    </row>
    <row r="99" spans="1:11" ht="15">
      <c r="A99" s="324" t="s">
        <v>578</v>
      </c>
      <c r="B99" s="327" t="s">
        <v>875</v>
      </c>
      <c r="C99" s="327" t="s">
        <v>580</v>
      </c>
      <c r="D99" s="305"/>
      <c r="E99" s="327" t="s">
        <v>397</v>
      </c>
      <c r="F99" s="327" t="s">
        <v>814</v>
      </c>
      <c r="G99" s="331" t="s">
        <v>399</v>
      </c>
      <c r="H99" s="172" t="s">
        <v>876</v>
      </c>
      <c r="I99" s="172" t="s">
        <v>404</v>
      </c>
      <c r="J99" s="172" t="s">
        <v>513</v>
      </c>
      <c r="K99" s="175"/>
    </row>
    <row r="100" spans="1:11" ht="15">
      <c r="A100" s="325"/>
      <c r="B100" s="306"/>
      <c r="C100" s="306"/>
      <c r="D100" s="307"/>
      <c r="E100" s="306"/>
      <c r="F100" s="306"/>
      <c r="G100" s="306"/>
      <c r="H100" s="172" t="s">
        <v>844</v>
      </c>
      <c r="I100" s="172" t="s">
        <v>404</v>
      </c>
      <c r="J100" s="172" t="s">
        <v>408</v>
      </c>
      <c r="K100" s="175"/>
    </row>
    <row r="101" spans="1:11" ht="15">
      <c r="A101" s="325"/>
      <c r="B101" s="306"/>
      <c r="C101" s="306"/>
      <c r="D101" s="177"/>
      <c r="E101" s="306"/>
      <c r="F101" s="306"/>
      <c r="G101" s="306"/>
      <c r="H101" s="172" t="s">
        <v>818</v>
      </c>
      <c r="I101" s="175"/>
      <c r="J101" s="175"/>
      <c r="K101" s="175"/>
    </row>
    <row r="102" spans="1:11" ht="15">
      <c r="A102" s="325"/>
      <c r="B102" s="306"/>
      <c r="C102" s="306"/>
      <c r="D102" s="177"/>
      <c r="E102" s="306"/>
      <c r="F102" s="306"/>
      <c r="G102" s="306"/>
      <c r="H102" s="172" t="s">
        <v>819</v>
      </c>
      <c r="I102" s="172" t="s">
        <v>410</v>
      </c>
      <c r="J102" s="172" t="s">
        <v>582</v>
      </c>
      <c r="K102" s="175"/>
    </row>
    <row r="103" spans="1:11" ht="15">
      <c r="A103" s="325"/>
      <c r="B103" s="306"/>
      <c r="C103" s="306"/>
      <c r="D103" s="177"/>
      <c r="E103" s="306"/>
      <c r="F103" s="306"/>
      <c r="G103" s="306"/>
      <c r="H103" s="172" t="s">
        <v>874</v>
      </c>
      <c r="I103" s="175"/>
      <c r="J103" s="175"/>
      <c r="K103" s="175"/>
    </row>
    <row r="104" spans="1:11" ht="15">
      <c r="A104" s="325"/>
      <c r="B104" s="306"/>
      <c r="C104" s="306"/>
      <c r="D104" s="330" t="s">
        <v>583</v>
      </c>
      <c r="E104" s="306"/>
      <c r="F104" s="306"/>
      <c r="G104" s="306"/>
      <c r="H104" s="172" t="s">
        <v>665</v>
      </c>
      <c r="I104" s="172" t="s">
        <v>584</v>
      </c>
      <c r="J104" s="172" t="s">
        <v>402</v>
      </c>
      <c r="K104" s="175"/>
    </row>
    <row r="105" spans="1:11" ht="15">
      <c r="A105" s="326"/>
      <c r="B105" s="307"/>
      <c r="C105" s="307"/>
      <c r="D105" s="307"/>
      <c r="E105" s="307"/>
      <c r="F105" s="307"/>
      <c r="G105" s="307"/>
      <c r="H105" s="172" t="s">
        <v>821</v>
      </c>
      <c r="I105" s="172" t="s">
        <v>438</v>
      </c>
      <c r="J105" s="172" t="s">
        <v>439</v>
      </c>
      <c r="K105" s="175"/>
    </row>
    <row r="106" spans="1:11" ht="15">
      <c r="A106" s="324" t="s">
        <v>586</v>
      </c>
      <c r="B106" s="327" t="s">
        <v>587</v>
      </c>
      <c r="C106" s="327" t="s">
        <v>588</v>
      </c>
      <c r="D106" s="305"/>
      <c r="E106" s="329" t="s">
        <v>877</v>
      </c>
      <c r="F106" s="327" t="s">
        <v>814</v>
      </c>
      <c r="G106" s="327" t="s">
        <v>435</v>
      </c>
      <c r="H106" s="172" t="s">
        <v>878</v>
      </c>
      <c r="I106" s="172" t="s">
        <v>590</v>
      </c>
      <c r="J106" s="172" t="s">
        <v>591</v>
      </c>
      <c r="K106" s="175"/>
    </row>
    <row r="107" spans="1:11" ht="15">
      <c r="A107" s="325"/>
      <c r="B107" s="306"/>
      <c r="C107" s="306"/>
      <c r="D107" s="307"/>
      <c r="E107" s="306"/>
      <c r="F107" s="306"/>
      <c r="G107" s="306"/>
      <c r="H107" s="172" t="s">
        <v>879</v>
      </c>
      <c r="I107" s="172" t="s">
        <v>593</v>
      </c>
      <c r="J107" s="172" t="s">
        <v>594</v>
      </c>
      <c r="K107" s="175"/>
    </row>
    <row r="108" spans="1:11" ht="15">
      <c r="A108" s="325"/>
      <c r="B108" s="306"/>
      <c r="C108" s="306"/>
      <c r="D108" s="330" t="s">
        <v>595</v>
      </c>
      <c r="E108" s="306"/>
      <c r="F108" s="306"/>
      <c r="G108" s="306"/>
      <c r="H108" s="172" t="s">
        <v>880</v>
      </c>
      <c r="I108" s="172" t="s">
        <v>593</v>
      </c>
      <c r="J108" s="172" t="s">
        <v>597</v>
      </c>
      <c r="K108" s="175"/>
    </row>
    <row r="109" spans="1:11" ht="15">
      <c r="A109" s="326"/>
      <c r="B109" s="307"/>
      <c r="C109" s="307"/>
      <c r="D109" s="307"/>
      <c r="E109" s="307"/>
      <c r="F109" s="307"/>
      <c r="G109" s="307"/>
      <c r="H109" s="172" t="s">
        <v>881</v>
      </c>
      <c r="I109" s="172" t="s">
        <v>590</v>
      </c>
      <c r="J109" s="172" t="s">
        <v>599</v>
      </c>
      <c r="K109" s="175"/>
    </row>
    <row r="110" spans="1:11" ht="15">
      <c r="A110" s="324" t="s">
        <v>600</v>
      </c>
      <c r="B110" s="327" t="s">
        <v>601</v>
      </c>
      <c r="C110" s="305"/>
      <c r="D110" s="305"/>
      <c r="E110" s="327" t="s">
        <v>822</v>
      </c>
      <c r="F110" s="327" t="s">
        <v>814</v>
      </c>
      <c r="G110" s="327" t="s">
        <v>420</v>
      </c>
      <c r="H110" s="172" t="s">
        <v>664</v>
      </c>
      <c r="I110" s="172" t="s">
        <v>404</v>
      </c>
      <c r="J110" s="172" t="s">
        <v>513</v>
      </c>
      <c r="K110" s="175"/>
    </row>
    <row r="111" spans="1:11" ht="15">
      <c r="A111" s="325"/>
      <c r="B111" s="306"/>
      <c r="C111" s="306"/>
      <c r="D111" s="307"/>
      <c r="E111" s="306"/>
      <c r="F111" s="306"/>
      <c r="G111" s="306"/>
      <c r="H111" s="172" t="s">
        <v>665</v>
      </c>
      <c r="I111" s="172" t="s">
        <v>584</v>
      </c>
      <c r="J111" s="172" t="s">
        <v>402</v>
      </c>
      <c r="K111" s="175"/>
    </row>
    <row r="112" spans="1:11" ht="15">
      <c r="A112" s="325"/>
      <c r="B112" s="306"/>
      <c r="C112" s="306"/>
      <c r="D112" s="305"/>
      <c r="E112" s="306"/>
      <c r="F112" s="306"/>
      <c r="G112" s="306"/>
      <c r="H112" s="172" t="s">
        <v>666</v>
      </c>
      <c r="I112" s="172" t="s">
        <v>401</v>
      </c>
      <c r="J112" s="172" t="s">
        <v>605</v>
      </c>
      <c r="K112" s="175"/>
    </row>
    <row r="113" spans="1:11" ht="15">
      <c r="A113" s="326"/>
      <c r="B113" s="307"/>
      <c r="C113" s="307"/>
      <c r="D113" s="307"/>
      <c r="E113" s="307"/>
      <c r="F113" s="307"/>
      <c r="G113" s="307"/>
      <c r="H113" s="172" t="s">
        <v>816</v>
      </c>
      <c r="I113" s="172" t="s">
        <v>404</v>
      </c>
      <c r="J113" s="172" t="s">
        <v>408</v>
      </c>
      <c r="K113" s="175"/>
    </row>
    <row r="114" spans="1:11" ht="15">
      <c r="A114" s="266" t="s">
        <v>607</v>
      </c>
      <c r="B114" s="267"/>
      <c r="C114" s="175"/>
      <c r="D114" s="175"/>
      <c r="E114" s="267"/>
      <c r="F114" s="267"/>
      <c r="G114" s="267"/>
      <c r="H114" s="172"/>
      <c r="I114" s="172"/>
      <c r="J114" s="172"/>
      <c r="K114" s="175"/>
    </row>
    <row r="115" spans="1:11" ht="15">
      <c r="A115" s="324" t="s">
        <v>882</v>
      </c>
      <c r="B115" s="327" t="s">
        <v>883</v>
      </c>
      <c r="C115" s="327" t="s">
        <v>884</v>
      </c>
      <c r="D115" s="305"/>
      <c r="E115" s="327" t="s">
        <v>822</v>
      </c>
      <c r="F115" s="327" t="s">
        <v>814</v>
      </c>
      <c r="G115" s="327" t="s">
        <v>420</v>
      </c>
      <c r="H115" s="172" t="s">
        <v>666</v>
      </c>
      <c r="I115" s="172" t="s">
        <v>401</v>
      </c>
      <c r="J115" s="172" t="s">
        <v>605</v>
      </c>
      <c r="K115" s="175"/>
    </row>
    <row r="116" spans="1:11" ht="15">
      <c r="A116" s="325"/>
      <c r="B116" s="306"/>
      <c r="C116" s="306"/>
      <c r="D116" s="307"/>
      <c r="E116" s="306"/>
      <c r="F116" s="306"/>
      <c r="G116" s="306"/>
      <c r="H116" s="172" t="s">
        <v>816</v>
      </c>
      <c r="I116" s="172" t="s">
        <v>404</v>
      </c>
      <c r="J116" s="172" t="s">
        <v>408</v>
      </c>
      <c r="K116" s="175"/>
    </row>
    <row r="117" spans="1:11" ht="15">
      <c r="A117" s="325"/>
      <c r="B117" s="306"/>
      <c r="C117" s="306"/>
      <c r="D117" s="330" t="s">
        <v>885</v>
      </c>
      <c r="E117" s="306"/>
      <c r="F117" s="306"/>
      <c r="G117" s="306"/>
      <c r="H117" s="172" t="s">
        <v>664</v>
      </c>
      <c r="I117" s="172" t="s">
        <v>404</v>
      </c>
      <c r="J117" s="172" t="s">
        <v>513</v>
      </c>
      <c r="K117" s="175"/>
    </row>
    <row r="118" spans="1:11" ht="15">
      <c r="A118" s="326"/>
      <c r="B118" s="307"/>
      <c r="C118" s="307"/>
      <c r="D118" s="307"/>
      <c r="E118" s="307"/>
      <c r="F118" s="307"/>
      <c r="G118" s="307"/>
      <c r="H118" s="172" t="s">
        <v>886</v>
      </c>
      <c r="I118" s="172" t="s">
        <v>404</v>
      </c>
      <c r="J118" s="172" t="s">
        <v>411</v>
      </c>
      <c r="K118" s="175"/>
    </row>
    <row r="119" spans="1:11" ht="15">
      <c r="A119" s="324" t="s">
        <v>887</v>
      </c>
      <c r="B119" s="327" t="s">
        <v>888</v>
      </c>
      <c r="C119" s="305"/>
      <c r="D119" s="305"/>
      <c r="E119" s="327" t="s">
        <v>397</v>
      </c>
      <c r="F119" s="327" t="s">
        <v>814</v>
      </c>
      <c r="G119" s="327" t="s">
        <v>836</v>
      </c>
      <c r="H119" s="172" t="s">
        <v>889</v>
      </c>
      <c r="I119" s="175"/>
      <c r="J119" s="172" t="s">
        <v>890</v>
      </c>
      <c r="K119" s="175"/>
    </row>
    <row r="120" spans="1:11" ht="15">
      <c r="A120" s="325"/>
      <c r="B120" s="306"/>
      <c r="C120" s="306"/>
      <c r="D120" s="307"/>
      <c r="E120" s="306"/>
      <c r="F120" s="306"/>
      <c r="G120" s="306"/>
      <c r="H120" s="172" t="s">
        <v>891</v>
      </c>
      <c r="I120" s="175"/>
      <c r="J120" s="172" t="s">
        <v>892</v>
      </c>
      <c r="K120" s="175"/>
    </row>
    <row r="121" spans="1:11" ht="15">
      <c r="A121" s="326"/>
      <c r="B121" s="307"/>
      <c r="C121" s="307"/>
      <c r="D121" s="175"/>
      <c r="E121" s="307"/>
      <c r="F121" s="307"/>
      <c r="G121" s="307"/>
      <c r="H121" s="172" t="s">
        <v>893</v>
      </c>
      <c r="I121" s="175"/>
      <c r="J121" s="172" t="s">
        <v>894</v>
      </c>
      <c r="K121" s="175"/>
    </row>
    <row r="122" spans="1:11" ht="15">
      <c r="A122" s="324" t="s">
        <v>612</v>
      </c>
      <c r="B122" s="327" t="s">
        <v>613</v>
      </c>
      <c r="C122" s="305"/>
      <c r="D122" s="305"/>
      <c r="E122" s="329" t="s">
        <v>895</v>
      </c>
      <c r="F122" s="327" t="s">
        <v>814</v>
      </c>
      <c r="G122" s="327" t="s">
        <v>435</v>
      </c>
      <c r="H122" s="172" t="s">
        <v>614</v>
      </c>
      <c r="I122" s="172" t="s">
        <v>615</v>
      </c>
      <c r="J122" s="172" t="s">
        <v>616</v>
      </c>
      <c r="K122" s="175"/>
    </row>
    <row r="123" spans="1:11" ht="43.5" customHeight="1">
      <c r="A123" s="326"/>
      <c r="B123" s="307"/>
      <c r="C123" s="307"/>
      <c r="D123" s="307"/>
      <c r="E123" s="307"/>
      <c r="F123" s="307"/>
      <c r="G123" s="307"/>
      <c r="H123" s="172" t="s">
        <v>617</v>
      </c>
      <c r="I123" s="172" t="s">
        <v>618</v>
      </c>
      <c r="J123" s="172" t="s">
        <v>619</v>
      </c>
      <c r="K123" s="175"/>
    </row>
    <row r="124" spans="1:11" ht="43.5" customHeight="1">
      <c r="A124" s="266" t="s">
        <v>186</v>
      </c>
      <c r="B124" s="267"/>
      <c r="C124" s="175"/>
      <c r="D124" s="175"/>
      <c r="E124" s="267"/>
      <c r="F124" s="267"/>
      <c r="G124" s="172" t="s">
        <v>896</v>
      </c>
      <c r="H124" s="172"/>
      <c r="I124" s="172"/>
      <c r="J124" s="172"/>
      <c r="K124" s="175"/>
    </row>
    <row r="125" spans="1:11" ht="15">
      <c r="A125" s="324" t="s">
        <v>622</v>
      </c>
      <c r="B125" s="327" t="s">
        <v>623</v>
      </c>
      <c r="C125" s="305"/>
      <c r="D125" s="305"/>
      <c r="E125" s="327" t="s">
        <v>397</v>
      </c>
      <c r="F125" s="327" t="s">
        <v>814</v>
      </c>
      <c r="G125" s="331" t="s">
        <v>399</v>
      </c>
      <c r="H125" s="172" t="s">
        <v>697</v>
      </c>
      <c r="I125" s="172" t="s">
        <v>471</v>
      </c>
      <c r="J125" s="172" t="s">
        <v>472</v>
      </c>
      <c r="K125" s="175"/>
    </row>
    <row r="126" spans="1:11" ht="15">
      <c r="A126" s="325"/>
      <c r="B126" s="306"/>
      <c r="C126" s="306"/>
      <c r="D126" s="307"/>
      <c r="E126" s="306"/>
      <c r="F126" s="306"/>
      <c r="G126" s="306"/>
      <c r="H126" s="172" t="s">
        <v>897</v>
      </c>
      <c r="I126" s="172" t="s">
        <v>625</v>
      </c>
      <c r="J126" s="172" t="s">
        <v>626</v>
      </c>
      <c r="K126" s="175"/>
    </row>
    <row r="127" spans="1:11" ht="15">
      <c r="A127" s="325"/>
      <c r="B127" s="306"/>
      <c r="C127" s="306"/>
      <c r="D127" s="305"/>
      <c r="E127" s="306"/>
      <c r="F127" s="306"/>
      <c r="G127" s="306"/>
      <c r="H127" s="172" t="s">
        <v>699</v>
      </c>
      <c r="I127" s="172" t="s">
        <v>476</v>
      </c>
      <c r="J127" s="172" t="s">
        <v>477</v>
      </c>
      <c r="K127" s="175"/>
    </row>
    <row r="128" spans="1:11" ht="12.75">
      <c r="A128" s="326"/>
      <c r="B128" s="307"/>
      <c r="C128" s="307"/>
      <c r="D128" s="307"/>
      <c r="E128" s="307"/>
      <c r="F128" s="307"/>
      <c r="G128" s="307"/>
      <c r="H128" s="175"/>
      <c r="I128" s="175"/>
      <c r="J128" s="175"/>
      <c r="K128" s="175"/>
    </row>
    <row r="129" spans="1:26" ht="15">
      <c r="A129" s="324" t="s">
        <v>898</v>
      </c>
      <c r="B129" s="327" t="s">
        <v>899</v>
      </c>
      <c r="C129" s="305"/>
      <c r="D129" s="305"/>
      <c r="E129" s="327" t="s">
        <v>900</v>
      </c>
      <c r="F129" s="327" t="s">
        <v>901</v>
      </c>
      <c r="G129" s="327" t="s">
        <v>398</v>
      </c>
      <c r="H129" s="172" t="s">
        <v>666</v>
      </c>
      <c r="I129" s="172" t="s">
        <v>401</v>
      </c>
      <c r="J129" s="172" t="s">
        <v>605</v>
      </c>
      <c r="K129" s="175"/>
    </row>
    <row r="130" spans="1:26" ht="15">
      <c r="A130" s="325"/>
      <c r="B130" s="306"/>
      <c r="C130" s="306"/>
      <c r="D130" s="307"/>
      <c r="E130" s="306"/>
      <c r="F130" s="306"/>
      <c r="G130" s="306"/>
      <c r="H130" s="172" t="s">
        <v>826</v>
      </c>
      <c r="I130" s="172" t="s">
        <v>429</v>
      </c>
      <c r="J130" s="172" t="s">
        <v>430</v>
      </c>
      <c r="K130" s="175"/>
    </row>
    <row r="131" spans="1:26" ht="15">
      <c r="A131" s="326"/>
      <c r="B131" s="307"/>
      <c r="C131" s="307"/>
      <c r="D131" s="175"/>
      <c r="E131" s="307"/>
      <c r="F131" s="307"/>
      <c r="G131" s="307"/>
      <c r="H131" s="172" t="s">
        <v>902</v>
      </c>
      <c r="I131" s="175"/>
      <c r="J131" s="175"/>
      <c r="K131" s="175"/>
    </row>
    <row r="132" spans="1:26" ht="15">
      <c r="A132" s="324" t="s">
        <v>628</v>
      </c>
      <c r="B132" s="327" t="s">
        <v>629</v>
      </c>
      <c r="C132" s="327" t="s">
        <v>630</v>
      </c>
      <c r="D132" s="305"/>
      <c r="E132" s="329" t="s">
        <v>903</v>
      </c>
      <c r="F132" s="327" t="s">
        <v>814</v>
      </c>
      <c r="G132" s="327" t="s">
        <v>435</v>
      </c>
      <c r="H132" s="172" t="s">
        <v>835</v>
      </c>
      <c r="I132" s="172" t="s">
        <v>459</v>
      </c>
      <c r="J132" s="172" t="s">
        <v>465</v>
      </c>
      <c r="K132" s="175"/>
    </row>
    <row r="133" spans="1:26" ht="15">
      <c r="A133" s="325"/>
      <c r="B133" s="306"/>
      <c r="C133" s="306"/>
      <c r="D133" s="307"/>
      <c r="E133" s="306"/>
      <c r="F133" s="306"/>
      <c r="G133" s="306"/>
      <c r="H133" s="172" t="s">
        <v>833</v>
      </c>
      <c r="I133" s="172" t="s">
        <v>459</v>
      </c>
      <c r="J133" s="175"/>
      <c r="K133" s="175"/>
    </row>
    <row r="134" spans="1:26" ht="15">
      <c r="A134" s="326"/>
      <c r="B134" s="307"/>
      <c r="C134" s="307"/>
      <c r="D134" s="264" t="s">
        <v>633</v>
      </c>
      <c r="E134" s="307"/>
      <c r="F134" s="307"/>
      <c r="G134" s="307"/>
      <c r="H134" s="172" t="s">
        <v>834</v>
      </c>
      <c r="I134" s="172" t="s">
        <v>462</v>
      </c>
      <c r="J134" s="172" t="s">
        <v>463</v>
      </c>
      <c r="K134" s="175"/>
    </row>
    <row r="135" spans="1:26" ht="15">
      <c r="A135" s="324" t="s">
        <v>634</v>
      </c>
      <c r="B135" s="327" t="s">
        <v>635</v>
      </c>
      <c r="C135" s="327" t="s">
        <v>630</v>
      </c>
      <c r="D135" s="305"/>
      <c r="E135" s="329" t="s">
        <v>904</v>
      </c>
      <c r="F135" s="327" t="s">
        <v>814</v>
      </c>
      <c r="G135" s="327" t="s">
        <v>435</v>
      </c>
      <c r="H135" s="172" t="s">
        <v>833</v>
      </c>
      <c r="I135" s="172" t="s">
        <v>459</v>
      </c>
      <c r="J135" s="175"/>
      <c r="K135" s="175"/>
    </row>
    <row r="136" spans="1:26" ht="15">
      <c r="A136" s="325"/>
      <c r="B136" s="306"/>
      <c r="C136" s="306"/>
      <c r="D136" s="307"/>
      <c r="E136" s="306"/>
      <c r="F136" s="306"/>
      <c r="G136" s="306"/>
      <c r="H136" s="172" t="s">
        <v>834</v>
      </c>
      <c r="I136" s="172" t="s">
        <v>462</v>
      </c>
      <c r="J136" s="172" t="s">
        <v>463</v>
      </c>
      <c r="K136" s="175"/>
    </row>
    <row r="137" spans="1:26" ht="15">
      <c r="A137" s="326"/>
      <c r="B137" s="307"/>
      <c r="C137" s="307"/>
      <c r="D137" s="264" t="s">
        <v>633</v>
      </c>
      <c r="E137" s="307"/>
      <c r="F137" s="307"/>
      <c r="G137" s="307"/>
      <c r="H137" s="172" t="s">
        <v>835</v>
      </c>
      <c r="I137" s="172" t="s">
        <v>459</v>
      </c>
      <c r="J137" s="172" t="s">
        <v>465</v>
      </c>
      <c r="K137" s="175"/>
    </row>
    <row r="138" spans="1:26" ht="15">
      <c r="A138" s="324" t="s">
        <v>637</v>
      </c>
      <c r="B138" s="327" t="s">
        <v>638</v>
      </c>
      <c r="C138" s="327" t="s">
        <v>630</v>
      </c>
      <c r="D138" s="305"/>
      <c r="E138" s="329" t="s">
        <v>905</v>
      </c>
      <c r="F138" s="327" t="s">
        <v>814</v>
      </c>
      <c r="G138" s="327" t="s">
        <v>435</v>
      </c>
      <c r="H138" s="172" t="s">
        <v>906</v>
      </c>
      <c r="I138" s="172" t="s">
        <v>639</v>
      </c>
      <c r="J138" s="172" t="s">
        <v>640</v>
      </c>
      <c r="K138" s="175"/>
    </row>
    <row r="139" spans="1:26" ht="15">
      <c r="A139" s="325"/>
      <c r="B139" s="306"/>
      <c r="C139" s="306"/>
      <c r="D139" s="307"/>
      <c r="E139" s="306"/>
      <c r="F139" s="306"/>
      <c r="G139" s="306"/>
      <c r="H139" s="172" t="s">
        <v>835</v>
      </c>
      <c r="I139" s="172" t="s">
        <v>459</v>
      </c>
      <c r="J139" s="172" t="s">
        <v>465</v>
      </c>
      <c r="K139" s="175"/>
    </row>
    <row r="140" spans="1:26" ht="15">
      <c r="A140" s="326"/>
      <c r="B140" s="307"/>
      <c r="C140" s="307"/>
      <c r="D140" s="264" t="s">
        <v>633</v>
      </c>
      <c r="E140" s="307"/>
      <c r="F140" s="307"/>
      <c r="G140" s="307"/>
      <c r="H140" s="172" t="s">
        <v>907</v>
      </c>
      <c r="I140" s="172" t="s">
        <v>642</v>
      </c>
      <c r="J140" s="172" t="s">
        <v>643</v>
      </c>
      <c r="K140" s="175"/>
    </row>
    <row r="141" spans="1:26" ht="15">
      <c r="A141" s="324" t="s">
        <v>637</v>
      </c>
      <c r="B141" s="327" t="s">
        <v>908</v>
      </c>
      <c r="C141" s="327" t="s">
        <v>630</v>
      </c>
      <c r="D141" s="328" t="s">
        <v>645</v>
      </c>
      <c r="E141" s="329" t="s">
        <v>909</v>
      </c>
      <c r="F141" s="327" t="s">
        <v>814</v>
      </c>
      <c r="G141" s="327" t="s">
        <v>435</v>
      </c>
      <c r="H141" s="172" t="s">
        <v>910</v>
      </c>
      <c r="I141" s="172" t="s">
        <v>647</v>
      </c>
      <c r="J141" s="172" t="s">
        <v>648</v>
      </c>
      <c r="K141" s="175"/>
    </row>
    <row r="142" spans="1:26" ht="43.5" customHeight="1">
      <c r="A142" s="326"/>
      <c r="B142" s="307"/>
      <c r="C142" s="307"/>
      <c r="D142" s="307"/>
      <c r="E142" s="307"/>
      <c r="F142" s="307"/>
      <c r="G142" s="307"/>
      <c r="H142" s="172" t="s">
        <v>911</v>
      </c>
      <c r="I142" s="172" t="s">
        <v>647</v>
      </c>
      <c r="J142" s="172" t="s">
        <v>650</v>
      </c>
      <c r="K142" s="175"/>
    </row>
    <row r="143" spans="1:26" ht="12.75">
      <c r="A143" s="336" t="s">
        <v>912</v>
      </c>
      <c r="B143" s="337" t="s">
        <v>913</v>
      </c>
      <c r="C143" s="337" t="s">
        <v>630</v>
      </c>
      <c r="D143" s="305"/>
      <c r="E143" s="337" t="s">
        <v>397</v>
      </c>
      <c r="F143" s="337" t="s">
        <v>421</v>
      </c>
      <c r="G143" s="337" t="s">
        <v>435</v>
      </c>
      <c r="H143" s="175"/>
      <c r="I143" s="175"/>
      <c r="J143" s="175"/>
      <c r="K143" s="175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</row>
    <row r="144" spans="1:26" ht="12.75">
      <c r="A144" s="325"/>
      <c r="B144" s="306"/>
      <c r="C144" s="306"/>
      <c r="D144" s="307"/>
      <c r="E144" s="306"/>
      <c r="F144" s="306"/>
      <c r="G144" s="306"/>
      <c r="H144" s="175"/>
      <c r="I144" s="175"/>
      <c r="J144" s="175"/>
      <c r="K144" s="175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</row>
    <row r="145" spans="1:26" ht="12.75">
      <c r="A145" s="325"/>
      <c r="B145" s="306"/>
      <c r="C145" s="306"/>
      <c r="D145" s="339" t="s">
        <v>633</v>
      </c>
      <c r="E145" s="306"/>
      <c r="F145" s="306"/>
      <c r="G145" s="306"/>
      <c r="H145" s="175"/>
      <c r="I145" s="175"/>
      <c r="J145" s="175"/>
      <c r="K145" s="175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</row>
    <row r="146" spans="1:26" ht="12.75">
      <c r="A146" s="326"/>
      <c r="B146" s="307"/>
      <c r="C146" s="307"/>
      <c r="D146" s="307"/>
      <c r="E146" s="307"/>
      <c r="F146" s="307"/>
      <c r="G146" s="307"/>
      <c r="H146" s="175"/>
      <c r="I146" s="175"/>
      <c r="J146" s="175"/>
      <c r="K146" s="175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</row>
    <row r="147" spans="1:26" ht="15">
      <c r="A147" s="324" t="s">
        <v>651</v>
      </c>
      <c r="B147" s="327" t="s">
        <v>652</v>
      </c>
      <c r="C147" s="327" t="s">
        <v>653</v>
      </c>
      <c r="D147" s="305"/>
      <c r="E147" s="327" t="s">
        <v>822</v>
      </c>
      <c r="F147" s="327" t="s">
        <v>814</v>
      </c>
      <c r="G147" s="327" t="s">
        <v>398</v>
      </c>
      <c r="H147" s="172" t="s">
        <v>816</v>
      </c>
      <c r="I147" s="172" t="s">
        <v>404</v>
      </c>
      <c r="J147" s="172" t="s">
        <v>408</v>
      </c>
      <c r="K147" s="175"/>
    </row>
    <row r="148" spans="1:26" ht="15">
      <c r="A148" s="325"/>
      <c r="B148" s="306"/>
      <c r="C148" s="306"/>
      <c r="D148" s="307"/>
      <c r="E148" s="306"/>
      <c r="F148" s="306"/>
      <c r="G148" s="306"/>
      <c r="H148" s="172" t="s">
        <v>817</v>
      </c>
      <c r="I148" s="172" t="s">
        <v>404</v>
      </c>
      <c r="J148" s="172" t="s">
        <v>411</v>
      </c>
      <c r="K148" s="175"/>
    </row>
    <row r="149" spans="1:26" ht="15">
      <c r="A149" s="325"/>
      <c r="B149" s="306"/>
      <c r="C149" s="306"/>
      <c r="D149" s="330" t="s">
        <v>655</v>
      </c>
      <c r="E149" s="306"/>
      <c r="F149" s="306"/>
      <c r="G149" s="306"/>
      <c r="H149" s="172" t="s">
        <v>818</v>
      </c>
      <c r="I149" s="175"/>
      <c r="J149" s="175"/>
      <c r="K149" s="175"/>
    </row>
    <row r="150" spans="1:26" ht="15">
      <c r="A150" s="325"/>
      <c r="B150" s="306"/>
      <c r="C150" s="306"/>
      <c r="D150" s="306"/>
      <c r="E150" s="306"/>
      <c r="F150" s="306"/>
      <c r="G150" s="306"/>
      <c r="H150" s="172" t="s">
        <v>819</v>
      </c>
      <c r="I150" s="175"/>
      <c r="J150" s="175"/>
      <c r="K150" s="175"/>
    </row>
    <row r="151" spans="1:26" ht="15">
      <c r="A151" s="325"/>
      <c r="B151" s="306"/>
      <c r="C151" s="306"/>
      <c r="D151" s="306"/>
      <c r="E151" s="306"/>
      <c r="F151" s="306"/>
      <c r="G151" s="306"/>
      <c r="H151" s="172" t="s">
        <v>914</v>
      </c>
      <c r="I151" s="175"/>
      <c r="J151" s="175"/>
      <c r="K151" s="175"/>
    </row>
    <row r="152" spans="1:26" ht="15">
      <c r="A152" s="325"/>
      <c r="B152" s="306"/>
      <c r="C152" s="306"/>
      <c r="D152" s="306"/>
      <c r="E152" s="306"/>
      <c r="F152" s="306"/>
      <c r="G152" s="306"/>
      <c r="H152" s="172" t="s">
        <v>821</v>
      </c>
      <c r="I152" s="175"/>
      <c r="J152" s="175"/>
      <c r="K152" s="175"/>
    </row>
    <row r="153" spans="1:26" ht="15">
      <c r="A153" s="325"/>
      <c r="B153" s="306"/>
      <c r="C153" s="306"/>
      <c r="D153" s="306"/>
      <c r="E153" s="306"/>
      <c r="F153" s="306"/>
      <c r="G153" s="306"/>
      <c r="H153" s="172" t="s">
        <v>850</v>
      </c>
      <c r="I153" s="172" t="s">
        <v>535</v>
      </c>
      <c r="J153" s="172" t="s">
        <v>536</v>
      </c>
      <c r="K153" s="175"/>
    </row>
    <row r="154" spans="1:26" ht="15">
      <c r="A154" s="326"/>
      <c r="B154" s="307"/>
      <c r="C154" s="307"/>
      <c r="D154" s="307"/>
      <c r="E154" s="307"/>
      <c r="F154" s="307"/>
      <c r="G154" s="307"/>
      <c r="H154" s="172" t="s">
        <v>664</v>
      </c>
      <c r="I154" s="172" t="s">
        <v>404</v>
      </c>
      <c r="J154" s="172" t="s">
        <v>513</v>
      </c>
      <c r="K154" s="175"/>
    </row>
    <row r="155" spans="1:26" ht="15">
      <c r="A155" s="324" t="s">
        <v>206</v>
      </c>
      <c r="B155" s="327" t="s">
        <v>915</v>
      </c>
      <c r="C155" s="327" t="s">
        <v>916</v>
      </c>
      <c r="D155" s="305"/>
      <c r="E155" s="327" t="s">
        <v>397</v>
      </c>
      <c r="F155" s="327" t="s">
        <v>421</v>
      </c>
      <c r="G155" s="327" t="s">
        <v>435</v>
      </c>
      <c r="H155" s="172" t="s">
        <v>917</v>
      </c>
      <c r="I155" s="175"/>
      <c r="J155" s="175"/>
      <c r="K155" s="175"/>
    </row>
    <row r="156" spans="1:26" ht="15">
      <c r="A156" s="325"/>
      <c r="B156" s="306"/>
      <c r="C156" s="306"/>
      <c r="D156" s="307"/>
      <c r="E156" s="306"/>
      <c r="F156" s="306"/>
      <c r="G156" s="306"/>
      <c r="H156" s="172" t="s">
        <v>645</v>
      </c>
      <c r="I156" s="175"/>
      <c r="J156" s="175"/>
      <c r="K156" s="175"/>
    </row>
    <row r="157" spans="1:26" ht="16.5" customHeight="1">
      <c r="A157" s="326"/>
      <c r="B157" s="307"/>
      <c r="C157" s="307"/>
      <c r="D157" s="264" t="s">
        <v>918</v>
      </c>
      <c r="E157" s="307"/>
      <c r="F157" s="307"/>
      <c r="G157" s="307"/>
      <c r="H157" s="172" t="s">
        <v>919</v>
      </c>
      <c r="I157" s="172" t="s">
        <v>920</v>
      </c>
      <c r="J157" s="172" t="s">
        <v>921</v>
      </c>
      <c r="K157" s="175"/>
    </row>
    <row r="158" spans="1:26" ht="15">
      <c r="A158" s="324" t="s">
        <v>311</v>
      </c>
      <c r="B158" s="305"/>
      <c r="C158" s="327" t="s">
        <v>663</v>
      </c>
      <c r="D158" s="305"/>
      <c r="E158" s="327" t="s">
        <v>822</v>
      </c>
      <c r="F158" s="327" t="s">
        <v>421</v>
      </c>
      <c r="G158" s="327" t="s">
        <v>398</v>
      </c>
      <c r="H158" s="172" t="s">
        <v>664</v>
      </c>
      <c r="I158" s="172" t="s">
        <v>404</v>
      </c>
      <c r="J158" s="172" t="s">
        <v>513</v>
      </c>
      <c r="K158" s="175"/>
    </row>
    <row r="159" spans="1:26" ht="15">
      <c r="A159" s="325"/>
      <c r="B159" s="306"/>
      <c r="C159" s="306"/>
      <c r="D159" s="307"/>
      <c r="E159" s="306"/>
      <c r="F159" s="306"/>
      <c r="G159" s="306"/>
      <c r="H159" s="172" t="s">
        <v>665</v>
      </c>
      <c r="I159" s="172" t="s">
        <v>584</v>
      </c>
      <c r="J159" s="172" t="s">
        <v>402</v>
      </c>
      <c r="K159" s="175"/>
    </row>
    <row r="160" spans="1:26" ht="15">
      <c r="A160" s="325"/>
      <c r="B160" s="306"/>
      <c r="C160" s="306"/>
      <c r="D160" s="305"/>
      <c r="E160" s="306"/>
      <c r="F160" s="306"/>
      <c r="G160" s="306"/>
      <c r="H160" s="172" t="s">
        <v>666</v>
      </c>
      <c r="I160" s="172" t="s">
        <v>401</v>
      </c>
      <c r="J160" s="172" t="s">
        <v>605</v>
      </c>
      <c r="K160" s="175"/>
    </row>
    <row r="161" spans="1:26" ht="15">
      <c r="A161" s="326"/>
      <c r="B161" s="307"/>
      <c r="C161" s="307"/>
      <c r="D161" s="307"/>
      <c r="E161" s="307"/>
      <c r="F161" s="307"/>
      <c r="G161" s="307"/>
      <c r="H161" s="172" t="s">
        <v>667</v>
      </c>
      <c r="I161" s="175"/>
      <c r="J161" s="175"/>
      <c r="K161" s="175"/>
    </row>
    <row r="162" spans="1:26" ht="15">
      <c r="A162" s="324" t="s">
        <v>668</v>
      </c>
      <c r="B162" s="327" t="s">
        <v>669</v>
      </c>
      <c r="C162" s="327" t="s">
        <v>670</v>
      </c>
      <c r="D162" s="305"/>
      <c r="E162" s="327" t="s">
        <v>397</v>
      </c>
      <c r="F162" s="327" t="s">
        <v>814</v>
      </c>
      <c r="G162" s="327" t="s">
        <v>836</v>
      </c>
      <c r="H162" s="172" t="s">
        <v>824</v>
      </c>
      <c r="I162" s="172" t="s">
        <v>423</v>
      </c>
      <c r="J162" s="172" t="s">
        <v>427</v>
      </c>
      <c r="K162" s="175"/>
    </row>
    <row r="163" spans="1:26" ht="15">
      <c r="A163" s="325"/>
      <c r="B163" s="306"/>
      <c r="C163" s="306"/>
      <c r="D163" s="307"/>
      <c r="E163" s="306"/>
      <c r="F163" s="306"/>
      <c r="G163" s="306"/>
      <c r="H163" s="172" t="s">
        <v>829</v>
      </c>
      <c r="I163" s="172" t="s">
        <v>423</v>
      </c>
      <c r="J163" s="172" t="s">
        <v>442</v>
      </c>
      <c r="K163" s="175"/>
    </row>
    <row r="164" spans="1:26" ht="15">
      <c r="A164" s="325"/>
      <c r="B164" s="306"/>
      <c r="C164" s="306"/>
      <c r="D164" s="330" t="s">
        <v>671</v>
      </c>
      <c r="E164" s="306"/>
      <c r="F164" s="306"/>
      <c r="G164" s="306"/>
      <c r="H164" s="172" t="s">
        <v>826</v>
      </c>
      <c r="I164" s="172" t="s">
        <v>429</v>
      </c>
      <c r="J164" s="172" t="s">
        <v>430</v>
      </c>
      <c r="K164" s="175"/>
    </row>
    <row r="165" spans="1:26" ht="15">
      <c r="A165" s="326"/>
      <c r="B165" s="307"/>
      <c r="C165" s="307"/>
      <c r="D165" s="307"/>
      <c r="E165" s="307"/>
      <c r="F165" s="307"/>
      <c r="G165" s="307"/>
      <c r="H165" s="172" t="s">
        <v>838</v>
      </c>
      <c r="I165" s="172" t="s">
        <v>423</v>
      </c>
      <c r="J165" s="172" t="s">
        <v>424</v>
      </c>
      <c r="K165" s="175"/>
    </row>
    <row r="166" spans="1:26" ht="15">
      <c r="A166" s="324" t="s">
        <v>673</v>
      </c>
      <c r="B166" s="327" t="s">
        <v>674</v>
      </c>
      <c r="C166" s="327" t="s">
        <v>675</v>
      </c>
      <c r="D166" s="305"/>
      <c r="E166" s="327" t="s">
        <v>397</v>
      </c>
      <c r="F166" s="327" t="s">
        <v>814</v>
      </c>
      <c r="G166" s="327" t="s">
        <v>420</v>
      </c>
      <c r="H166" s="172" t="s">
        <v>664</v>
      </c>
      <c r="I166" s="172" t="s">
        <v>404</v>
      </c>
      <c r="J166" s="172" t="s">
        <v>513</v>
      </c>
      <c r="K166" s="175"/>
    </row>
    <row r="167" spans="1:26" ht="15">
      <c r="A167" s="325"/>
      <c r="B167" s="306"/>
      <c r="C167" s="306"/>
      <c r="D167" s="307"/>
      <c r="E167" s="306"/>
      <c r="F167" s="306"/>
      <c r="G167" s="306"/>
      <c r="H167" s="172" t="s">
        <v>816</v>
      </c>
      <c r="I167" s="172" t="s">
        <v>404</v>
      </c>
      <c r="J167" s="172" t="s">
        <v>408</v>
      </c>
      <c r="K167" s="175"/>
    </row>
    <row r="168" spans="1:26" ht="15">
      <c r="A168" s="325"/>
      <c r="B168" s="306"/>
      <c r="C168" s="306"/>
      <c r="D168" s="330" t="s">
        <v>677</v>
      </c>
      <c r="E168" s="306"/>
      <c r="F168" s="306"/>
      <c r="G168" s="306"/>
      <c r="H168" s="172" t="s">
        <v>838</v>
      </c>
      <c r="I168" s="172" t="s">
        <v>423</v>
      </c>
      <c r="J168" s="172" t="s">
        <v>424</v>
      </c>
      <c r="K168" s="175"/>
    </row>
    <row r="169" spans="1:26" ht="15">
      <c r="A169" s="326"/>
      <c r="B169" s="307"/>
      <c r="C169" s="307"/>
      <c r="D169" s="307"/>
      <c r="E169" s="307"/>
      <c r="F169" s="307"/>
      <c r="G169" s="307"/>
      <c r="H169" s="172" t="s">
        <v>886</v>
      </c>
      <c r="I169" s="172" t="s">
        <v>404</v>
      </c>
      <c r="J169" s="172" t="s">
        <v>411</v>
      </c>
      <c r="K169" s="175"/>
    </row>
    <row r="170" spans="1:26" ht="15">
      <c r="A170" s="336" t="s">
        <v>680</v>
      </c>
      <c r="B170" s="327" t="s">
        <v>681</v>
      </c>
      <c r="C170" s="327" t="s">
        <v>682</v>
      </c>
      <c r="D170" s="175"/>
      <c r="E170" s="327" t="s">
        <v>397</v>
      </c>
      <c r="F170" s="327" t="s">
        <v>814</v>
      </c>
      <c r="G170" s="327" t="s">
        <v>683</v>
      </c>
      <c r="H170" s="172" t="s">
        <v>697</v>
      </c>
      <c r="I170" s="172" t="s">
        <v>471</v>
      </c>
      <c r="J170" s="172" t="s">
        <v>472</v>
      </c>
      <c r="K170" s="17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39" customHeight="1">
      <c r="A171" s="326"/>
      <c r="B171" s="307"/>
      <c r="C171" s="307"/>
      <c r="D171" s="271" t="s">
        <v>684</v>
      </c>
      <c r="E171" s="307"/>
      <c r="F171" s="307"/>
      <c r="G171" s="307"/>
      <c r="H171" s="172" t="s">
        <v>699</v>
      </c>
      <c r="I171" s="172" t="s">
        <v>476</v>
      </c>
      <c r="J171" s="172" t="s">
        <v>477</v>
      </c>
      <c r="K171" s="17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39" customHeight="1">
      <c r="A172" s="272"/>
      <c r="B172" s="267"/>
      <c r="C172" s="267"/>
      <c r="D172" s="273"/>
      <c r="E172" s="267"/>
      <c r="F172" s="267"/>
      <c r="G172" s="267"/>
      <c r="H172" s="198" t="s">
        <v>922</v>
      </c>
      <c r="I172" s="172"/>
      <c r="J172" s="172"/>
      <c r="K172" s="17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5">
      <c r="A173" s="324" t="s">
        <v>231</v>
      </c>
      <c r="B173" s="327" t="s">
        <v>687</v>
      </c>
      <c r="C173" s="327" t="s">
        <v>688</v>
      </c>
      <c r="D173" s="305"/>
      <c r="E173" s="327" t="s">
        <v>822</v>
      </c>
      <c r="F173" s="327" t="s">
        <v>814</v>
      </c>
      <c r="G173" s="327" t="s">
        <v>420</v>
      </c>
      <c r="H173" s="172" t="s">
        <v>923</v>
      </c>
      <c r="I173" s="172" t="s">
        <v>404</v>
      </c>
      <c r="J173" s="172" t="s">
        <v>513</v>
      </c>
      <c r="K173" s="175"/>
    </row>
    <row r="174" spans="1:26" ht="15">
      <c r="A174" s="325"/>
      <c r="B174" s="306"/>
      <c r="C174" s="306"/>
      <c r="D174" s="306"/>
      <c r="E174" s="306"/>
      <c r="F174" s="306"/>
      <c r="G174" s="306"/>
      <c r="H174" s="172" t="s">
        <v>665</v>
      </c>
      <c r="I174" s="172" t="s">
        <v>584</v>
      </c>
      <c r="J174" s="172" t="s">
        <v>402</v>
      </c>
      <c r="K174" s="175"/>
    </row>
    <row r="175" spans="1:26" ht="15">
      <c r="A175" s="325"/>
      <c r="B175" s="306"/>
      <c r="C175" s="306"/>
      <c r="D175" s="307"/>
      <c r="E175" s="306"/>
      <c r="F175" s="306"/>
      <c r="G175" s="306"/>
      <c r="H175" s="172" t="s">
        <v>868</v>
      </c>
      <c r="I175" s="175"/>
      <c r="J175" s="175"/>
      <c r="K175" s="175"/>
    </row>
    <row r="176" spans="1:26" ht="15">
      <c r="A176" s="325"/>
      <c r="B176" s="306"/>
      <c r="C176" s="306"/>
      <c r="D176" s="305"/>
      <c r="E176" s="306"/>
      <c r="F176" s="306"/>
      <c r="G176" s="306"/>
      <c r="H176" s="172" t="s">
        <v>664</v>
      </c>
      <c r="I176" s="172" t="s">
        <v>404</v>
      </c>
      <c r="J176" s="172" t="s">
        <v>513</v>
      </c>
      <c r="K176" s="175"/>
    </row>
    <row r="177" spans="1:26" ht="15">
      <c r="A177" s="325"/>
      <c r="B177" s="306"/>
      <c r="C177" s="306"/>
      <c r="D177" s="306"/>
      <c r="E177" s="306"/>
      <c r="F177" s="306"/>
      <c r="G177" s="306"/>
      <c r="H177" s="172" t="s">
        <v>869</v>
      </c>
      <c r="I177" s="172" t="s">
        <v>404</v>
      </c>
      <c r="J177" s="172" t="s">
        <v>514</v>
      </c>
      <c r="K177" s="175"/>
    </row>
    <row r="178" spans="1:26" ht="15">
      <c r="A178" s="325"/>
      <c r="B178" s="306"/>
      <c r="C178" s="306"/>
      <c r="D178" s="307"/>
      <c r="E178" s="306"/>
      <c r="F178" s="306"/>
      <c r="G178" s="306"/>
      <c r="H178" s="172" t="s">
        <v>818</v>
      </c>
      <c r="I178" s="175"/>
      <c r="J178" s="175"/>
      <c r="K178" s="175"/>
    </row>
    <row r="179" spans="1:26" ht="15">
      <c r="A179" s="325"/>
      <c r="B179" s="306"/>
      <c r="C179" s="306"/>
      <c r="D179" s="338" t="s">
        <v>694</v>
      </c>
      <c r="E179" s="306"/>
      <c r="F179" s="306"/>
      <c r="G179" s="306"/>
      <c r="H179" s="172" t="s">
        <v>819</v>
      </c>
      <c r="I179" s="172" t="s">
        <v>401</v>
      </c>
      <c r="J179" s="172" t="s">
        <v>605</v>
      </c>
      <c r="K179" s="175"/>
    </row>
    <row r="180" spans="1:26" ht="15">
      <c r="A180" s="325"/>
      <c r="B180" s="306"/>
      <c r="C180" s="306"/>
      <c r="D180" s="306"/>
      <c r="E180" s="306"/>
      <c r="F180" s="306"/>
      <c r="G180" s="306"/>
      <c r="H180" s="172" t="s">
        <v>821</v>
      </c>
      <c r="I180" s="175"/>
      <c r="J180" s="175"/>
      <c r="K180" s="175"/>
    </row>
    <row r="181" spans="1:26" ht="15">
      <c r="A181" s="326"/>
      <c r="B181" s="307"/>
      <c r="C181" s="307"/>
      <c r="D181" s="307"/>
      <c r="E181" s="307"/>
      <c r="F181" s="307"/>
      <c r="G181" s="307"/>
      <c r="H181" s="172" t="s">
        <v>820</v>
      </c>
      <c r="I181" s="172" t="s">
        <v>404</v>
      </c>
      <c r="J181" s="172" t="s">
        <v>408</v>
      </c>
      <c r="K181" s="175"/>
    </row>
    <row r="182" spans="1:26" ht="15">
      <c r="A182" s="336" t="s">
        <v>924</v>
      </c>
      <c r="B182" s="337" t="s">
        <v>179</v>
      </c>
      <c r="C182" s="305"/>
      <c r="D182" s="305"/>
      <c r="E182" s="337" t="s">
        <v>822</v>
      </c>
      <c r="F182" s="337" t="s">
        <v>421</v>
      </c>
      <c r="G182" s="337" t="s">
        <v>420</v>
      </c>
      <c r="H182" s="274" t="s">
        <v>869</v>
      </c>
      <c r="I182" s="274" t="s">
        <v>404</v>
      </c>
      <c r="J182" s="274" t="s">
        <v>514</v>
      </c>
      <c r="K182" s="175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</row>
    <row r="183" spans="1:26" ht="15">
      <c r="A183" s="325"/>
      <c r="B183" s="306"/>
      <c r="C183" s="306"/>
      <c r="D183" s="307"/>
      <c r="E183" s="306"/>
      <c r="F183" s="306"/>
      <c r="G183" s="306"/>
      <c r="H183" s="274" t="s">
        <v>665</v>
      </c>
      <c r="I183" s="274" t="s">
        <v>584</v>
      </c>
      <c r="J183" s="274" t="s">
        <v>402</v>
      </c>
      <c r="K183" s="175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</row>
    <row r="184" spans="1:26" ht="15">
      <c r="A184" s="325"/>
      <c r="B184" s="306"/>
      <c r="C184" s="306"/>
      <c r="D184" s="305"/>
      <c r="E184" s="306"/>
      <c r="F184" s="306"/>
      <c r="G184" s="306"/>
      <c r="H184" s="274" t="s">
        <v>664</v>
      </c>
      <c r="I184" s="274" t="s">
        <v>404</v>
      </c>
      <c r="J184" s="274" t="s">
        <v>513</v>
      </c>
      <c r="K184" s="175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</row>
    <row r="185" spans="1:26" ht="15">
      <c r="A185" s="326"/>
      <c r="B185" s="307"/>
      <c r="C185" s="307"/>
      <c r="D185" s="307"/>
      <c r="E185" s="307"/>
      <c r="F185" s="307"/>
      <c r="G185" s="307"/>
      <c r="H185" s="274" t="s">
        <v>667</v>
      </c>
      <c r="I185" s="274" t="s">
        <v>404</v>
      </c>
      <c r="J185" s="274" t="s">
        <v>408</v>
      </c>
      <c r="K185" s="175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</row>
    <row r="186" spans="1:26" ht="15">
      <c r="A186" s="336" t="s">
        <v>925</v>
      </c>
      <c r="B186" s="305"/>
      <c r="C186" s="305"/>
      <c r="D186" s="305"/>
      <c r="E186" s="337" t="s">
        <v>822</v>
      </c>
      <c r="F186" s="337" t="s">
        <v>421</v>
      </c>
      <c r="G186" s="337" t="s">
        <v>420</v>
      </c>
      <c r="H186" s="274" t="s">
        <v>664</v>
      </c>
      <c r="I186" s="274" t="s">
        <v>404</v>
      </c>
      <c r="J186" s="274" t="s">
        <v>513</v>
      </c>
      <c r="K186" s="175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</row>
    <row r="187" spans="1:26" ht="15">
      <c r="A187" s="325"/>
      <c r="B187" s="306"/>
      <c r="C187" s="306"/>
      <c r="D187" s="307"/>
      <c r="E187" s="306"/>
      <c r="F187" s="306"/>
      <c r="G187" s="306"/>
      <c r="H187" s="274" t="s">
        <v>666</v>
      </c>
      <c r="I187" s="274" t="s">
        <v>401</v>
      </c>
      <c r="J187" s="274" t="s">
        <v>605</v>
      </c>
      <c r="K187" s="175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</row>
    <row r="188" spans="1:26" ht="15">
      <c r="A188" s="325"/>
      <c r="B188" s="306"/>
      <c r="C188" s="306"/>
      <c r="D188" s="305"/>
      <c r="E188" s="306"/>
      <c r="F188" s="306"/>
      <c r="G188" s="306"/>
      <c r="H188" s="274" t="s">
        <v>665</v>
      </c>
      <c r="I188" s="274" t="s">
        <v>584</v>
      </c>
      <c r="J188" s="274" t="s">
        <v>402</v>
      </c>
      <c r="K188" s="175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</row>
    <row r="189" spans="1:26" ht="15">
      <c r="A189" s="326"/>
      <c r="B189" s="307"/>
      <c r="C189" s="307"/>
      <c r="D189" s="307"/>
      <c r="E189" s="307"/>
      <c r="F189" s="307"/>
      <c r="G189" s="307"/>
      <c r="H189" s="274" t="s">
        <v>886</v>
      </c>
      <c r="I189" s="274" t="s">
        <v>404</v>
      </c>
      <c r="J189" s="274" t="s">
        <v>411</v>
      </c>
      <c r="K189" s="175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</row>
    <row r="194" spans="8:10" ht="15">
      <c r="H194" s="172" t="s">
        <v>697</v>
      </c>
      <c r="I194" s="172" t="s">
        <v>471</v>
      </c>
      <c r="J194" s="172" t="s">
        <v>472</v>
      </c>
    </row>
    <row r="195" spans="8:10" ht="15">
      <c r="H195" s="172" t="s">
        <v>698</v>
      </c>
      <c r="I195" s="172" t="s">
        <v>474</v>
      </c>
      <c r="J195" s="172" t="s">
        <v>472</v>
      </c>
    </row>
    <row r="196" spans="8:10" ht="15">
      <c r="H196" s="172" t="s">
        <v>699</v>
      </c>
      <c r="I196" s="172" t="s">
        <v>476</v>
      </c>
      <c r="J196" s="172" t="s">
        <v>477</v>
      </c>
    </row>
  </sheetData>
  <mergeCells count="332">
    <mergeCell ref="F21:F23"/>
    <mergeCell ref="G21:G23"/>
    <mergeCell ref="A24:A26"/>
    <mergeCell ref="B24:B26"/>
    <mergeCell ref="C24:C26"/>
    <mergeCell ref="D24:D25"/>
    <mergeCell ref="E24:E26"/>
    <mergeCell ref="F24:F26"/>
    <mergeCell ref="G24:G26"/>
    <mergeCell ref="A2:A9"/>
    <mergeCell ref="B2:B9"/>
    <mergeCell ref="C2:C9"/>
    <mergeCell ref="E2:E9"/>
    <mergeCell ref="F2:F9"/>
    <mergeCell ref="G2:G9"/>
    <mergeCell ref="K2:K9"/>
    <mergeCell ref="F10:F13"/>
    <mergeCell ref="G10:G13"/>
    <mergeCell ref="K10:K13"/>
    <mergeCell ref="D2:D3"/>
    <mergeCell ref="D4:D9"/>
    <mergeCell ref="B10:B13"/>
    <mergeCell ref="C10:C13"/>
    <mergeCell ref="A10:A13"/>
    <mergeCell ref="D35:D36"/>
    <mergeCell ref="D42:D43"/>
    <mergeCell ref="D44:D45"/>
    <mergeCell ref="A42:A45"/>
    <mergeCell ref="B42:B45"/>
    <mergeCell ref="C42:C45"/>
    <mergeCell ref="K14:K17"/>
    <mergeCell ref="E10:E13"/>
    <mergeCell ref="E14:E17"/>
    <mergeCell ref="F14:F17"/>
    <mergeCell ref="G14:G17"/>
    <mergeCell ref="D16:D17"/>
    <mergeCell ref="D18:D19"/>
    <mergeCell ref="E18:E20"/>
    <mergeCell ref="F18:F20"/>
    <mergeCell ref="G18:G20"/>
    <mergeCell ref="D10:D11"/>
    <mergeCell ref="D12:D13"/>
    <mergeCell ref="D14:D15"/>
    <mergeCell ref="A21:A23"/>
    <mergeCell ref="B21:B23"/>
    <mergeCell ref="C21:C23"/>
    <mergeCell ref="D21:D22"/>
    <mergeCell ref="E21:E23"/>
    <mergeCell ref="D48:D49"/>
    <mergeCell ref="A50:A51"/>
    <mergeCell ref="B50:B51"/>
    <mergeCell ref="C50:C51"/>
    <mergeCell ref="E50:E51"/>
    <mergeCell ref="F50:F51"/>
    <mergeCell ref="G50:G51"/>
    <mergeCell ref="D46:D47"/>
    <mergeCell ref="A14:A17"/>
    <mergeCell ref="B14:B17"/>
    <mergeCell ref="C14:C17"/>
    <mergeCell ref="A18:A20"/>
    <mergeCell ref="B18:B20"/>
    <mergeCell ref="C18:C20"/>
    <mergeCell ref="D31:D32"/>
    <mergeCell ref="D33:D34"/>
    <mergeCell ref="A46:A49"/>
    <mergeCell ref="B46:B49"/>
    <mergeCell ref="C46:C49"/>
    <mergeCell ref="B27:B30"/>
    <mergeCell ref="C27:C30"/>
    <mergeCell ref="D27:D28"/>
    <mergeCell ref="B35:B38"/>
    <mergeCell ref="C35:C38"/>
    <mergeCell ref="A54:A61"/>
    <mergeCell ref="B54:B61"/>
    <mergeCell ref="C54:C61"/>
    <mergeCell ref="D54:D55"/>
    <mergeCell ref="E54:E61"/>
    <mergeCell ref="F54:F61"/>
    <mergeCell ref="D57:D61"/>
    <mergeCell ref="B62:B65"/>
    <mergeCell ref="C62:C65"/>
    <mergeCell ref="D62:D63"/>
    <mergeCell ref="E62:E65"/>
    <mergeCell ref="F62:F65"/>
    <mergeCell ref="D64:D65"/>
    <mergeCell ref="A62:A65"/>
    <mergeCell ref="A66:A69"/>
    <mergeCell ref="B66:B69"/>
    <mergeCell ref="C66:C69"/>
    <mergeCell ref="E66:E69"/>
    <mergeCell ref="F66:F69"/>
    <mergeCell ref="G66:G69"/>
    <mergeCell ref="D66:D67"/>
    <mergeCell ref="D68:D69"/>
    <mergeCell ref="A70:A74"/>
    <mergeCell ref="B70:B74"/>
    <mergeCell ref="C70:C74"/>
    <mergeCell ref="D70:D71"/>
    <mergeCell ref="E70:E74"/>
    <mergeCell ref="D72:D74"/>
    <mergeCell ref="A75:A78"/>
    <mergeCell ref="A79:A82"/>
    <mergeCell ref="B79:B82"/>
    <mergeCell ref="C79:C82"/>
    <mergeCell ref="E79:E82"/>
    <mergeCell ref="F79:F82"/>
    <mergeCell ref="G79:G82"/>
    <mergeCell ref="D79:D80"/>
    <mergeCell ref="D81:D82"/>
    <mergeCell ref="F75:F78"/>
    <mergeCell ref="G75:G78"/>
    <mergeCell ref="B75:B78"/>
    <mergeCell ref="C75:C78"/>
    <mergeCell ref="D75:D76"/>
    <mergeCell ref="E75:E78"/>
    <mergeCell ref="D77:D78"/>
    <mergeCell ref="A83:A90"/>
    <mergeCell ref="B83:B90"/>
    <mergeCell ref="C83:C90"/>
    <mergeCell ref="D83:D90"/>
    <mergeCell ref="E83:E90"/>
    <mergeCell ref="A141:A142"/>
    <mergeCell ref="A143:A146"/>
    <mergeCell ref="B143:B146"/>
    <mergeCell ref="C143:C146"/>
    <mergeCell ref="E143:E146"/>
    <mergeCell ref="A122:A123"/>
    <mergeCell ref="B122:B123"/>
    <mergeCell ref="C122:C123"/>
    <mergeCell ref="D122:D123"/>
    <mergeCell ref="E122:E123"/>
    <mergeCell ref="B125:B128"/>
    <mergeCell ref="C125:C128"/>
    <mergeCell ref="D125:D126"/>
    <mergeCell ref="E125:E128"/>
    <mergeCell ref="B132:B134"/>
    <mergeCell ref="C132:C134"/>
    <mergeCell ref="D132:D133"/>
    <mergeCell ref="E132:E134"/>
    <mergeCell ref="A110:A113"/>
    <mergeCell ref="B158:B161"/>
    <mergeCell ref="C158:C161"/>
    <mergeCell ref="D158:D159"/>
    <mergeCell ref="E158:E161"/>
    <mergeCell ref="F158:F161"/>
    <mergeCell ref="G158:G161"/>
    <mergeCell ref="D160:D161"/>
    <mergeCell ref="A158:A161"/>
    <mergeCell ref="A162:A165"/>
    <mergeCell ref="B162:B165"/>
    <mergeCell ref="C162:C165"/>
    <mergeCell ref="E162:E165"/>
    <mergeCell ref="F162:F165"/>
    <mergeCell ref="G162:G165"/>
    <mergeCell ref="F173:F181"/>
    <mergeCell ref="F166:F169"/>
    <mergeCell ref="G166:G169"/>
    <mergeCell ref="D162:D163"/>
    <mergeCell ref="D164:D165"/>
    <mergeCell ref="B166:B169"/>
    <mergeCell ref="C166:C169"/>
    <mergeCell ref="D166:D167"/>
    <mergeCell ref="E166:E169"/>
    <mergeCell ref="D168:D169"/>
    <mergeCell ref="G173:G181"/>
    <mergeCell ref="A186:A189"/>
    <mergeCell ref="B186:B189"/>
    <mergeCell ref="C186:C189"/>
    <mergeCell ref="D186:D187"/>
    <mergeCell ref="E186:E189"/>
    <mergeCell ref="F186:F189"/>
    <mergeCell ref="G186:G189"/>
    <mergeCell ref="D188:D189"/>
    <mergeCell ref="A182:A185"/>
    <mergeCell ref="B182:B185"/>
    <mergeCell ref="C182:C185"/>
    <mergeCell ref="E182:E185"/>
    <mergeCell ref="F182:F185"/>
    <mergeCell ref="G182:G185"/>
    <mergeCell ref="D184:D185"/>
    <mergeCell ref="D176:D178"/>
    <mergeCell ref="D179:D181"/>
    <mergeCell ref="D182:D183"/>
    <mergeCell ref="A173:A181"/>
    <mergeCell ref="B173:B181"/>
    <mergeCell ref="C173:C181"/>
    <mergeCell ref="D173:D175"/>
    <mergeCell ref="E173:E181"/>
    <mergeCell ref="D117:D118"/>
    <mergeCell ref="A119:A121"/>
    <mergeCell ref="B119:B121"/>
    <mergeCell ref="C119:C121"/>
    <mergeCell ref="D119:D120"/>
    <mergeCell ref="E119:E121"/>
    <mergeCell ref="A115:A118"/>
    <mergeCell ref="B115:B118"/>
    <mergeCell ref="C115:C118"/>
    <mergeCell ref="E115:E118"/>
    <mergeCell ref="D112:D113"/>
    <mergeCell ref="F132:F134"/>
    <mergeCell ref="G132:G134"/>
    <mergeCell ref="A132:A134"/>
    <mergeCell ref="B135:B137"/>
    <mergeCell ref="C135:C137"/>
    <mergeCell ref="D135:D136"/>
    <mergeCell ref="E135:E137"/>
    <mergeCell ref="F135:F137"/>
    <mergeCell ref="G135:G137"/>
    <mergeCell ref="F125:F128"/>
    <mergeCell ref="G125:G128"/>
    <mergeCell ref="D127:D128"/>
    <mergeCell ref="A125:A128"/>
    <mergeCell ref="B129:B131"/>
    <mergeCell ref="C129:C131"/>
    <mergeCell ref="D129:D130"/>
    <mergeCell ref="E129:E131"/>
    <mergeCell ref="F129:F131"/>
    <mergeCell ref="G129:G131"/>
    <mergeCell ref="A129:A131"/>
    <mergeCell ref="F122:F123"/>
    <mergeCell ref="G122:G123"/>
    <mergeCell ref="D115:D116"/>
    <mergeCell ref="A99:A105"/>
    <mergeCell ref="A166:A169"/>
    <mergeCell ref="A170:A171"/>
    <mergeCell ref="B170:B171"/>
    <mergeCell ref="C170:C171"/>
    <mergeCell ref="E170:E171"/>
    <mergeCell ref="F170:F171"/>
    <mergeCell ref="G170:G171"/>
    <mergeCell ref="F91:F98"/>
    <mergeCell ref="G91:G98"/>
    <mergeCell ref="D106:D107"/>
    <mergeCell ref="D108:D109"/>
    <mergeCell ref="A106:A109"/>
    <mergeCell ref="B106:B109"/>
    <mergeCell ref="C106:C109"/>
    <mergeCell ref="E106:E109"/>
    <mergeCell ref="F106:F109"/>
    <mergeCell ref="G106:G109"/>
    <mergeCell ref="B110:B113"/>
    <mergeCell ref="C110:C113"/>
    <mergeCell ref="D110:D111"/>
    <mergeCell ref="E110:E113"/>
    <mergeCell ref="F110:F113"/>
    <mergeCell ref="G110:G113"/>
    <mergeCell ref="C91:C98"/>
    <mergeCell ref="D91:D92"/>
    <mergeCell ref="E91:E98"/>
    <mergeCell ref="F99:F105"/>
    <mergeCell ref="G99:G105"/>
    <mergeCell ref="D93:D95"/>
    <mergeCell ref="D96:D98"/>
    <mergeCell ref="B99:B105"/>
    <mergeCell ref="C99:C105"/>
    <mergeCell ref="D99:D100"/>
    <mergeCell ref="E99:E105"/>
    <mergeCell ref="D104:D105"/>
    <mergeCell ref="E27:E30"/>
    <mergeCell ref="F27:F30"/>
    <mergeCell ref="G27:G30"/>
    <mergeCell ref="D29:D30"/>
    <mergeCell ref="A27:A30"/>
    <mergeCell ref="A31:A34"/>
    <mergeCell ref="B31:B34"/>
    <mergeCell ref="C31:C34"/>
    <mergeCell ref="E31:E34"/>
    <mergeCell ref="F31:F34"/>
    <mergeCell ref="G31:G34"/>
    <mergeCell ref="A135:A137"/>
    <mergeCell ref="B138:B140"/>
    <mergeCell ref="C138:C140"/>
    <mergeCell ref="D138:D139"/>
    <mergeCell ref="E138:E140"/>
    <mergeCell ref="F138:F140"/>
    <mergeCell ref="G138:G140"/>
    <mergeCell ref="A138:A140"/>
    <mergeCell ref="E35:E38"/>
    <mergeCell ref="F35:F38"/>
    <mergeCell ref="G35:G38"/>
    <mergeCell ref="D37:D38"/>
    <mergeCell ref="A35:A38"/>
    <mergeCell ref="B39:B41"/>
    <mergeCell ref="C39:C41"/>
    <mergeCell ref="D39:D40"/>
    <mergeCell ref="E39:E41"/>
    <mergeCell ref="F39:F41"/>
    <mergeCell ref="G39:G41"/>
    <mergeCell ref="A39:A41"/>
    <mergeCell ref="F83:F90"/>
    <mergeCell ref="G83:G90"/>
    <mergeCell ref="A91:A98"/>
    <mergeCell ref="B91:B98"/>
    <mergeCell ref="F141:F142"/>
    <mergeCell ref="G141:G142"/>
    <mergeCell ref="F155:F157"/>
    <mergeCell ref="G155:G157"/>
    <mergeCell ref="F147:F154"/>
    <mergeCell ref="G147:G154"/>
    <mergeCell ref="E42:E45"/>
    <mergeCell ref="F42:F45"/>
    <mergeCell ref="G42:G45"/>
    <mergeCell ref="F119:F121"/>
    <mergeCell ref="G119:G121"/>
    <mergeCell ref="F115:F118"/>
    <mergeCell ref="G115:G118"/>
    <mergeCell ref="F143:F146"/>
    <mergeCell ref="G143:G146"/>
    <mergeCell ref="E147:E154"/>
    <mergeCell ref="F70:F74"/>
    <mergeCell ref="G70:G74"/>
    <mergeCell ref="G52:G54"/>
    <mergeCell ref="G62:G65"/>
    <mergeCell ref="E46:E49"/>
    <mergeCell ref="F46:F49"/>
    <mergeCell ref="G46:G49"/>
    <mergeCell ref="A155:A157"/>
    <mergeCell ref="B155:B157"/>
    <mergeCell ref="C155:C157"/>
    <mergeCell ref="D155:D156"/>
    <mergeCell ref="E155:E157"/>
    <mergeCell ref="B141:B142"/>
    <mergeCell ref="C141:C142"/>
    <mergeCell ref="D141:D142"/>
    <mergeCell ref="E141:E142"/>
    <mergeCell ref="D143:D144"/>
    <mergeCell ref="D145:D146"/>
    <mergeCell ref="A147:A154"/>
    <mergeCell ref="B147:B154"/>
    <mergeCell ref="C147:C154"/>
    <mergeCell ref="D147:D148"/>
    <mergeCell ref="D149:D154"/>
  </mergeCells>
  <hyperlinks>
    <hyperlink ref="D4" r:id="rId1" xr:uid="{00000000-0004-0000-0700-000000000000}"/>
    <hyperlink ref="D16" r:id="rId2" xr:uid="{00000000-0004-0000-0700-000001000000}"/>
    <hyperlink ref="D20" r:id="rId3" xr:uid="{00000000-0004-0000-0700-000002000000}"/>
    <hyperlink ref="D23" r:id="rId4" xr:uid="{00000000-0004-0000-0700-000003000000}"/>
    <hyperlink ref="D26" r:id="rId5" xr:uid="{00000000-0004-0000-0700-000004000000}"/>
    <hyperlink ref="D29" r:id="rId6" xr:uid="{00000000-0004-0000-0700-000005000000}"/>
    <hyperlink ref="D33" r:id="rId7" xr:uid="{00000000-0004-0000-0700-000006000000}"/>
    <hyperlink ref="D37" r:id="rId8" xr:uid="{00000000-0004-0000-0700-000007000000}"/>
    <hyperlink ref="D48" r:id="rId9" xr:uid="{00000000-0004-0000-0700-000008000000}"/>
    <hyperlink ref="D57" r:id="rId10" xr:uid="{00000000-0004-0000-0700-000009000000}"/>
    <hyperlink ref="D64" r:id="rId11" xr:uid="{00000000-0004-0000-0700-00000A000000}"/>
    <hyperlink ref="D68" r:id="rId12" xr:uid="{00000000-0004-0000-0700-00000B000000}"/>
    <hyperlink ref="D72" r:id="rId13" xr:uid="{00000000-0004-0000-0700-00000C000000}"/>
    <hyperlink ref="D96" r:id="rId14" xr:uid="{00000000-0004-0000-0700-00000D000000}"/>
    <hyperlink ref="D104" r:id="rId15" xr:uid="{00000000-0004-0000-0700-00000E000000}"/>
    <hyperlink ref="D108" r:id="rId16" xr:uid="{00000000-0004-0000-0700-00000F000000}"/>
    <hyperlink ref="D117" r:id="rId17" xr:uid="{00000000-0004-0000-0700-000010000000}"/>
    <hyperlink ref="D134" r:id="rId18" xr:uid="{00000000-0004-0000-0700-000011000000}"/>
    <hyperlink ref="D137" r:id="rId19" xr:uid="{00000000-0004-0000-0700-000012000000}"/>
    <hyperlink ref="D140" r:id="rId20" xr:uid="{00000000-0004-0000-0700-000013000000}"/>
    <hyperlink ref="D145" r:id="rId21" xr:uid="{00000000-0004-0000-0700-000014000000}"/>
    <hyperlink ref="D149" r:id="rId22" xr:uid="{00000000-0004-0000-0700-000015000000}"/>
    <hyperlink ref="D157" r:id="rId23" xr:uid="{00000000-0004-0000-0700-000016000000}"/>
    <hyperlink ref="D164" r:id="rId24" xr:uid="{00000000-0004-0000-0700-000017000000}"/>
    <hyperlink ref="D168" r:id="rId25" xr:uid="{00000000-0004-0000-0700-000018000000}"/>
    <hyperlink ref="D171" r:id="rId26" xr:uid="{00000000-0004-0000-0700-000019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E9:F12"/>
  <sheetViews>
    <sheetView workbookViewId="0"/>
  </sheetViews>
  <sheetFormatPr defaultColWidth="12.5703125" defaultRowHeight="15.75" customHeight="1"/>
  <sheetData>
    <row r="9" spans="5:6">
      <c r="E9" s="275">
        <v>365</v>
      </c>
      <c r="F9" s="275">
        <f>SUM(E11*E9)</f>
        <v>511000</v>
      </c>
    </row>
    <row r="11" spans="5:6">
      <c r="E11" s="275">
        <v>1400</v>
      </c>
      <c r="F11" s="275">
        <v>7500</v>
      </c>
    </row>
    <row r="12" spans="5:6">
      <c r="E12" s="275">
        <v>2000</v>
      </c>
      <c r="F12" s="275">
        <v>10700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C7:M15"/>
  <sheetViews>
    <sheetView workbookViewId="0"/>
  </sheetViews>
  <sheetFormatPr defaultColWidth="12.5703125" defaultRowHeight="15.75" customHeight="1"/>
  <cols>
    <col min="3" max="3" width="32.5703125" customWidth="1"/>
    <col min="8" max="8" width="14.28515625" customWidth="1"/>
    <col min="11" max="11" width="14.140625" customWidth="1"/>
    <col min="12" max="12" width="18" customWidth="1"/>
  </cols>
  <sheetData>
    <row r="7" spans="3:13">
      <c r="C7" s="276" t="s">
        <v>926</v>
      </c>
      <c r="D7" s="277" t="s">
        <v>927</v>
      </c>
      <c r="E7" s="277" t="s">
        <v>928</v>
      </c>
      <c r="F7" s="277" t="s">
        <v>929</v>
      </c>
      <c r="G7" s="277" t="s">
        <v>930</v>
      </c>
      <c r="H7" s="277" t="s">
        <v>931</v>
      </c>
      <c r="I7" s="277" t="s">
        <v>932</v>
      </c>
      <c r="J7" s="277" t="s">
        <v>933</v>
      </c>
      <c r="K7" s="277" t="s">
        <v>934</v>
      </c>
      <c r="L7" s="278" t="s">
        <v>935</v>
      </c>
    </row>
    <row r="8" spans="3:13">
      <c r="C8" s="279">
        <v>44378</v>
      </c>
      <c r="D8" s="280">
        <v>16048157</v>
      </c>
      <c r="E8" s="281">
        <v>113218.62</v>
      </c>
      <c r="F8" s="281">
        <v>9434.89</v>
      </c>
      <c r="G8" s="280">
        <v>4</v>
      </c>
      <c r="H8" s="280">
        <v>1400</v>
      </c>
      <c r="I8" s="280" t="s">
        <v>26</v>
      </c>
      <c r="J8" s="280" t="s">
        <v>26</v>
      </c>
      <c r="K8" s="280" t="s">
        <v>26</v>
      </c>
      <c r="L8" s="282" t="s">
        <v>26</v>
      </c>
    </row>
    <row r="9" spans="3:13">
      <c r="C9" s="283" t="s">
        <v>936</v>
      </c>
      <c r="D9" s="284">
        <v>31623179</v>
      </c>
      <c r="E9" s="285">
        <v>84913.919999999998</v>
      </c>
      <c r="F9" s="285">
        <v>7076.16</v>
      </c>
      <c r="G9" s="284">
        <v>3</v>
      </c>
      <c r="H9" s="284">
        <v>1400</v>
      </c>
      <c r="I9" s="285">
        <v>-28304.65</v>
      </c>
      <c r="J9" s="284" t="s">
        <v>26</v>
      </c>
      <c r="K9" s="284" t="s">
        <v>26</v>
      </c>
      <c r="L9" s="286" t="s">
        <v>26</v>
      </c>
    </row>
    <row r="10" spans="3:13">
      <c r="C10" s="283" t="s">
        <v>937</v>
      </c>
      <c r="D10" s="284">
        <v>50492316</v>
      </c>
      <c r="E10" s="285">
        <v>84913.919999999998</v>
      </c>
      <c r="F10" s="285">
        <v>7076.16</v>
      </c>
      <c r="G10" s="284">
        <v>3</v>
      </c>
      <c r="H10" s="284">
        <v>1400</v>
      </c>
      <c r="I10" s="284" t="s">
        <v>26</v>
      </c>
      <c r="J10" s="284" t="s">
        <v>26</v>
      </c>
      <c r="K10" s="284" t="s">
        <v>26</v>
      </c>
      <c r="L10" s="286" t="s">
        <v>26</v>
      </c>
    </row>
    <row r="11" spans="3:13">
      <c r="C11" s="283" t="s">
        <v>938</v>
      </c>
      <c r="D11" s="284">
        <v>71750848</v>
      </c>
      <c r="E11" s="285">
        <v>88106.68</v>
      </c>
      <c r="F11" s="285">
        <v>7342.22</v>
      </c>
      <c r="G11" s="284">
        <v>3</v>
      </c>
      <c r="H11" s="284">
        <v>2000</v>
      </c>
      <c r="I11" s="284" t="s">
        <v>26</v>
      </c>
      <c r="J11" s="285">
        <f>SUM(E11-E10)</f>
        <v>3192.7599999999948</v>
      </c>
      <c r="K11" s="284" t="s">
        <v>26</v>
      </c>
      <c r="L11" s="286" t="s">
        <v>26</v>
      </c>
    </row>
    <row r="12" spans="3:13">
      <c r="C12" s="287" t="s">
        <v>939</v>
      </c>
      <c r="D12" s="288">
        <v>93418728</v>
      </c>
      <c r="E12" s="289">
        <f>SUM(F12*11)</f>
        <v>129360</v>
      </c>
      <c r="F12" s="289">
        <v>11760</v>
      </c>
      <c r="G12" s="290">
        <v>3</v>
      </c>
      <c r="H12" s="290">
        <v>2122</v>
      </c>
      <c r="I12" s="290" t="s">
        <v>26</v>
      </c>
      <c r="J12" s="290" t="s">
        <v>26</v>
      </c>
      <c r="K12" s="289">
        <f>SUM(E11*25%)</f>
        <v>22026.67</v>
      </c>
      <c r="L12" s="291">
        <f>SUM(E12-E15)</f>
        <v>19226.650000000009</v>
      </c>
      <c r="M12" s="275"/>
    </row>
    <row r="13" spans="3:13">
      <c r="C13" s="275" t="s">
        <v>940</v>
      </c>
      <c r="L13" s="275"/>
    </row>
    <row r="15" spans="3:13">
      <c r="E15" s="68">
        <f>SUM(E11+K12)</f>
        <v>110133.34999999999</v>
      </c>
      <c r="G15" s="68"/>
      <c r="H15" s="68"/>
      <c r="I15" s="68">
        <f>SUM((L12*100)/E15)</f>
        <v>17.457609343582131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Informações Gerais</vt:lpstr>
      <vt:lpstr>Saldo de Empenho - 2025</vt:lpstr>
      <vt:lpstr>Saldo de Empenho</vt:lpstr>
      <vt:lpstr>Gerir e fiscalizar 2025</vt:lpstr>
      <vt:lpstr>Saldo Contratual</vt:lpstr>
      <vt:lpstr>Tipos de Contratos e Uso</vt:lpstr>
      <vt:lpstr>Cópia de Saldo de Empenho</vt:lpstr>
      <vt:lpstr>Gerir e Fiscalizar</vt:lpstr>
      <vt:lpstr>Página12</vt:lpstr>
      <vt:lpstr>Cálculos 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Sidnei José da Costa Junior</dc:creator>
  <cp:lastModifiedBy>Sidnei José da Costa Junior </cp:lastModifiedBy>
  <dcterms:created xsi:type="dcterms:W3CDTF">2025-05-21T16:00:56Z</dcterms:created>
  <dcterms:modified xsi:type="dcterms:W3CDTF">2025-05-21T16:28:29Z</dcterms:modified>
</cp:coreProperties>
</file>