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X:\1 - DIVISÃO DE PATRIMÔNIO E ALMOXARIFADO - DIVPALMOX\PATRIMÔNIO\COMPROVAÇÃO\2025\DEPRECIAÇÃO\CONSOLIDADO\"/>
    </mc:Choice>
  </mc:AlternateContent>
  <xr:revisionPtr revIDLastSave="0" documentId="13_ncr:1_{F42AAB9B-D64E-4700-A8CD-59D68E5290CB}" xr6:coauthVersionLast="47" xr6:coauthVersionMax="47" xr10:uidLastSave="{00000000-0000-0000-0000-000000000000}"/>
  <bookViews>
    <workbookView xWindow="-120" yWindow="-120" windowWidth="29040" windowHeight="15720" firstSheet="15" activeTab="20" xr2:uid="{00000000-000D-0000-FFFF-FFFF00000000}"/>
  </bookViews>
  <sheets>
    <sheet name="DEZEMBRO 23 " sheetId="1" r:id="rId1"/>
    <sheet name="JANEIRO 24" sheetId="2" r:id="rId2"/>
    <sheet name="FEVEREIRO 24" sheetId="3" r:id="rId3"/>
    <sheet name="MARÇO 24 " sheetId="4" r:id="rId4"/>
    <sheet name="ABRIL 24" sheetId="5" r:id="rId5"/>
    <sheet name="ABRIL 24 (2)" sheetId="6" r:id="rId6"/>
    <sheet name="MAIO 24" sheetId="7" r:id="rId7"/>
    <sheet name="JUNHO 24" sheetId="8" r:id="rId8"/>
    <sheet name="JULHO 24" sheetId="9" r:id="rId9"/>
    <sheet name="AGOSTO 24" sheetId="10" r:id="rId10"/>
    <sheet name="SETEMBRO 24" sheetId="11" r:id="rId11"/>
    <sheet name="OUTUBRO 24" sheetId="12" r:id="rId12"/>
    <sheet name="NOVEMBRO 24" sheetId="13" r:id="rId13"/>
    <sheet name="DEZEMBRO 24" sheetId="14" r:id="rId14"/>
    <sheet name="JANEIRO 25 (2)" sheetId="15" r:id="rId15"/>
    <sheet name="JANEIRO 25 MEMORIA" sheetId="16" r:id="rId16"/>
    <sheet name="JANEIRO 25" sheetId="17" r:id="rId17"/>
    <sheet name="FEVEREIRO 25 MEMÓRIA" sheetId="18" r:id="rId18"/>
    <sheet name="FEVEREIRO 25" sheetId="19" r:id="rId19"/>
    <sheet name="MARÇO 25" sheetId="21" r:id="rId20"/>
    <sheet name="ABRIL 25" sheetId="22" r:id="rId21"/>
  </sheets>
  <calcPr calcId="191029"/>
  <extLst>
    <ext uri="GoogleSheetsCustomDataVersion2">
      <go:sheetsCustomData xmlns:go="http://customooxmlschemas.google.com/" r:id="rId23" roundtripDataChecksum="DX5tlMZdXjmOD3MgM5uLJ+QBTiC1Slayxq5YHv4GSDA="/>
    </ext>
  </extLst>
</workbook>
</file>

<file path=xl/calcChain.xml><?xml version="1.0" encoding="utf-8"?>
<calcChain xmlns="http://schemas.openxmlformats.org/spreadsheetml/2006/main">
  <c r="L19" i="22" l="1"/>
  <c r="L34" i="22"/>
  <c r="L32" i="22"/>
  <c r="G37" i="22" l="1"/>
  <c r="E37" i="22"/>
  <c r="D37" i="22"/>
  <c r="C37" i="22"/>
  <c r="L36" i="22"/>
  <c r="H36" i="22"/>
  <c r="L35" i="22"/>
  <c r="H35" i="22"/>
  <c r="H34" i="22"/>
  <c r="L33" i="22"/>
  <c r="H33" i="22"/>
  <c r="H32" i="22"/>
  <c r="L31" i="22"/>
  <c r="H31" i="22"/>
  <c r="L30" i="22"/>
  <c r="H30" i="22"/>
  <c r="L29" i="22"/>
  <c r="H29" i="22"/>
  <c r="L28" i="22"/>
  <c r="H28" i="22"/>
  <c r="L27" i="22"/>
  <c r="H27" i="22"/>
  <c r="L26" i="22"/>
  <c r="H26" i="22"/>
  <c r="L25" i="22"/>
  <c r="H25" i="22"/>
  <c r="L24" i="22"/>
  <c r="H24" i="22"/>
  <c r="L23" i="22"/>
  <c r="H23" i="22"/>
  <c r="L22" i="22"/>
  <c r="H22" i="22"/>
  <c r="L21" i="22"/>
  <c r="H21" i="22"/>
  <c r="L20" i="22"/>
  <c r="H20" i="22"/>
  <c r="H19" i="22"/>
  <c r="L18" i="22"/>
  <c r="H18" i="22"/>
  <c r="F37" i="22"/>
  <c r="L17" i="22"/>
  <c r="H17" i="22"/>
  <c r="L16" i="22"/>
  <c r="H16" i="22"/>
  <c r="L15" i="22"/>
  <c r="H15" i="22"/>
  <c r="L14" i="22"/>
  <c r="H14" i="22"/>
  <c r="L13" i="22"/>
  <c r="H13" i="22"/>
  <c r="L12" i="22"/>
  <c r="H12" i="22"/>
  <c r="L11" i="22"/>
  <c r="I37" i="22"/>
  <c r="H11" i="22"/>
  <c r="H37" i="22" s="1"/>
  <c r="L9" i="22"/>
  <c r="H9" i="22"/>
  <c r="G9" i="22"/>
  <c r="F9" i="22"/>
  <c r="E9" i="22"/>
  <c r="D9" i="22"/>
  <c r="C9" i="22"/>
  <c r="I34" i="21"/>
  <c r="L37" i="22" l="1"/>
  <c r="I35" i="21"/>
  <c r="I36" i="21" l="1"/>
  <c r="I32" i="21" l="1"/>
  <c r="I31" i="21" l="1"/>
  <c r="I27" i="21" l="1"/>
  <c r="I26" i="21" l="1"/>
  <c r="I24" i="21" l="1"/>
  <c r="F24" i="21"/>
  <c r="I23" i="21" l="1"/>
  <c r="I22" i="21" l="1"/>
  <c r="I21" i="21" l="1"/>
  <c r="I19" i="21" l="1"/>
  <c r="I18" i="21" l="1"/>
  <c r="F18" i="21"/>
  <c r="I17" i="21" l="1"/>
  <c r="I16" i="21" l="1"/>
  <c r="I15" i="21" l="1"/>
  <c r="I14" i="21" l="1"/>
  <c r="I13" i="21" l="1"/>
  <c r="I12" i="21" l="1"/>
  <c r="I11" i="21" l="1"/>
  <c r="I37" i="21" l="1"/>
  <c r="G37" i="21"/>
  <c r="F37" i="21"/>
  <c r="E37" i="21"/>
  <c r="D37" i="21"/>
  <c r="C37" i="21"/>
  <c r="L36" i="21"/>
  <c r="H36" i="21"/>
  <c r="L35" i="21"/>
  <c r="H35" i="21"/>
  <c r="L34" i="21"/>
  <c r="H34" i="21"/>
  <c r="L33" i="21"/>
  <c r="H33" i="21"/>
  <c r="L32" i="21"/>
  <c r="H32" i="21"/>
  <c r="L31" i="21"/>
  <c r="H31" i="21"/>
  <c r="L30" i="21"/>
  <c r="H30" i="21"/>
  <c r="L29" i="21"/>
  <c r="H29" i="21"/>
  <c r="L28" i="21"/>
  <c r="H28" i="21"/>
  <c r="L27" i="21"/>
  <c r="H27" i="21"/>
  <c r="L26" i="21"/>
  <c r="H26" i="21"/>
  <c r="L25" i="21"/>
  <c r="H25" i="21"/>
  <c r="L24" i="21"/>
  <c r="H24" i="21"/>
  <c r="L23" i="21"/>
  <c r="H23" i="21"/>
  <c r="L22" i="21"/>
  <c r="H22" i="21"/>
  <c r="L21" i="21"/>
  <c r="H21" i="21"/>
  <c r="L20" i="21"/>
  <c r="H20" i="21"/>
  <c r="L19" i="21"/>
  <c r="H19" i="21"/>
  <c r="L18" i="21"/>
  <c r="H18" i="21"/>
  <c r="L17" i="21"/>
  <c r="H17" i="21"/>
  <c r="L16" i="21"/>
  <c r="H16" i="21"/>
  <c r="L15" i="21"/>
  <c r="H15" i="21"/>
  <c r="L14" i="21"/>
  <c r="H14" i="21"/>
  <c r="L13" i="21"/>
  <c r="H13" i="21"/>
  <c r="L12" i="21"/>
  <c r="H12" i="21"/>
  <c r="L11" i="21"/>
  <c r="H11" i="21"/>
  <c r="H37" i="21" s="1"/>
  <c r="L9" i="21"/>
  <c r="H9" i="21"/>
  <c r="G9" i="21"/>
  <c r="F9" i="21"/>
  <c r="E9" i="21"/>
  <c r="D9" i="21"/>
  <c r="C9" i="21"/>
  <c r="I37" i="19"/>
  <c r="G37" i="19"/>
  <c r="F37" i="19"/>
  <c r="E37" i="19"/>
  <c r="D37" i="19"/>
  <c r="C37" i="19"/>
  <c r="L36" i="19"/>
  <c r="H36" i="19"/>
  <c r="L35" i="19"/>
  <c r="H35" i="19"/>
  <c r="L34" i="19"/>
  <c r="H34" i="19"/>
  <c r="L33" i="19"/>
  <c r="H33" i="19"/>
  <c r="L32" i="19"/>
  <c r="H32" i="19"/>
  <c r="L31" i="19"/>
  <c r="H31" i="19"/>
  <c r="L30" i="19"/>
  <c r="H30" i="19"/>
  <c r="L29" i="19"/>
  <c r="H29" i="19"/>
  <c r="L28" i="19"/>
  <c r="H28" i="19"/>
  <c r="L27" i="19"/>
  <c r="H27" i="19"/>
  <c r="L26" i="19"/>
  <c r="H26" i="19"/>
  <c r="L25" i="19"/>
  <c r="H25" i="19"/>
  <c r="L24" i="19"/>
  <c r="H24" i="19"/>
  <c r="L23" i="19"/>
  <c r="H23" i="19"/>
  <c r="L22" i="19"/>
  <c r="H22" i="19"/>
  <c r="L21" i="19"/>
  <c r="H21" i="19"/>
  <c r="L20" i="19"/>
  <c r="H20" i="19"/>
  <c r="L19" i="19"/>
  <c r="H19" i="19"/>
  <c r="L18" i="19"/>
  <c r="H18" i="19"/>
  <c r="L17" i="19"/>
  <c r="H17" i="19"/>
  <c r="L16" i="19"/>
  <c r="H16" i="19"/>
  <c r="L15" i="19"/>
  <c r="H15" i="19"/>
  <c r="L14" i="19"/>
  <c r="H14" i="19"/>
  <c r="L13" i="19"/>
  <c r="H13" i="19"/>
  <c r="L12" i="19"/>
  <c r="H12" i="19"/>
  <c r="L11" i="19"/>
  <c r="L37" i="19" s="1"/>
  <c r="H11" i="19"/>
  <c r="H37" i="19" s="1"/>
  <c r="L9" i="19"/>
  <c r="H9" i="19"/>
  <c r="G9" i="19"/>
  <c r="F9" i="19"/>
  <c r="E9" i="19"/>
  <c r="D9" i="19"/>
  <c r="C9" i="19"/>
  <c r="I37" i="18"/>
  <c r="G37" i="18"/>
  <c r="F37" i="18"/>
  <c r="E37" i="18"/>
  <c r="D37" i="18"/>
  <c r="C37" i="18"/>
  <c r="L36" i="18"/>
  <c r="H36" i="18"/>
  <c r="L35" i="18"/>
  <c r="H35" i="18"/>
  <c r="L34" i="18"/>
  <c r="H34" i="18"/>
  <c r="L33" i="18"/>
  <c r="H33" i="18"/>
  <c r="L32" i="18"/>
  <c r="H32" i="18"/>
  <c r="L31" i="18"/>
  <c r="H31" i="18"/>
  <c r="L30" i="18"/>
  <c r="H30" i="18"/>
  <c r="L29" i="18"/>
  <c r="H29" i="18"/>
  <c r="L28" i="18"/>
  <c r="H28" i="18"/>
  <c r="L27" i="18"/>
  <c r="H27" i="18"/>
  <c r="L26" i="18"/>
  <c r="H26" i="18"/>
  <c r="L25" i="18"/>
  <c r="H25" i="18"/>
  <c r="L24" i="18"/>
  <c r="H24" i="18"/>
  <c r="L23" i="18"/>
  <c r="H23" i="18"/>
  <c r="L22" i="18"/>
  <c r="H22" i="18"/>
  <c r="L21" i="18"/>
  <c r="H21" i="18"/>
  <c r="L20" i="18"/>
  <c r="H20" i="18"/>
  <c r="L19" i="18"/>
  <c r="H19" i="18"/>
  <c r="L18" i="18"/>
  <c r="H18" i="18"/>
  <c r="L17" i="18"/>
  <c r="H17" i="18"/>
  <c r="L16" i="18"/>
  <c r="H16" i="18"/>
  <c r="L15" i="18"/>
  <c r="H15" i="18"/>
  <c r="L14" i="18"/>
  <c r="H14" i="18"/>
  <c r="L13" i="18"/>
  <c r="H13" i="18"/>
  <c r="L12" i="18"/>
  <c r="L37" i="18" s="1"/>
  <c r="H12" i="18"/>
  <c r="L11" i="18"/>
  <c r="H11" i="18"/>
  <c r="H37" i="18" s="1"/>
  <c r="L9" i="18"/>
  <c r="H9" i="18"/>
  <c r="G9" i="18"/>
  <c r="F9" i="18"/>
  <c r="E9" i="18"/>
  <c r="D9" i="18"/>
  <c r="C9" i="18"/>
  <c r="I37" i="17"/>
  <c r="G37" i="17"/>
  <c r="F37" i="17"/>
  <c r="E37" i="17"/>
  <c r="C37" i="17"/>
  <c r="L36" i="17"/>
  <c r="H36" i="17"/>
  <c r="L35" i="17"/>
  <c r="H35" i="17"/>
  <c r="L34" i="17"/>
  <c r="H34" i="17"/>
  <c r="H33" i="17"/>
  <c r="D33" i="17"/>
  <c r="D37" i="17" s="1"/>
  <c r="L32" i="17"/>
  <c r="H32" i="17"/>
  <c r="L31" i="17"/>
  <c r="H31" i="17"/>
  <c r="L30" i="17"/>
  <c r="H30" i="17"/>
  <c r="L29" i="17"/>
  <c r="H29" i="17"/>
  <c r="L28" i="17"/>
  <c r="H28" i="17"/>
  <c r="L27" i="17"/>
  <c r="H27" i="17"/>
  <c r="L26" i="17"/>
  <c r="H26" i="17"/>
  <c r="L25" i="17"/>
  <c r="H25" i="17"/>
  <c r="L24" i="17"/>
  <c r="H24" i="17"/>
  <c r="L23" i="17"/>
  <c r="H23" i="17"/>
  <c r="L22" i="17"/>
  <c r="H22" i="17"/>
  <c r="L21" i="17"/>
  <c r="H21" i="17"/>
  <c r="L20" i="17"/>
  <c r="H20" i="17"/>
  <c r="L19" i="17"/>
  <c r="H19" i="17"/>
  <c r="L18" i="17"/>
  <c r="H18" i="17"/>
  <c r="L17" i="17"/>
  <c r="H17" i="17"/>
  <c r="L16" i="17"/>
  <c r="H16" i="17"/>
  <c r="L15" i="17"/>
  <c r="H15" i="17"/>
  <c r="L14" i="17"/>
  <c r="H14" i="17"/>
  <c r="L13" i="17"/>
  <c r="H13" i="17"/>
  <c r="L12" i="17"/>
  <c r="H12" i="17"/>
  <c r="L11" i="17"/>
  <c r="H11" i="17"/>
  <c r="H37" i="17" s="1"/>
  <c r="L9" i="17"/>
  <c r="H9" i="17"/>
  <c r="G9" i="17"/>
  <c r="F9" i="17"/>
  <c r="E9" i="17"/>
  <c r="D9" i="17"/>
  <c r="C9" i="17"/>
  <c r="I37" i="16"/>
  <c r="G37" i="16"/>
  <c r="F37" i="16"/>
  <c r="E37" i="16"/>
  <c r="C37" i="16"/>
  <c r="L36" i="16"/>
  <c r="H36" i="16"/>
  <c r="L35" i="16"/>
  <c r="H35" i="16"/>
  <c r="L34" i="16"/>
  <c r="H34" i="16"/>
  <c r="H33" i="16"/>
  <c r="D33" i="16"/>
  <c r="M35" i="16" s="1"/>
  <c r="M36" i="16" s="1"/>
  <c r="L32" i="16"/>
  <c r="H32" i="16"/>
  <c r="L31" i="16"/>
  <c r="H31" i="16"/>
  <c r="L30" i="16"/>
  <c r="H30" i="16"/>
  <c r="L29" i="16"/>
  <c r="H29" i="16"/>
  <c r="L28" i="16"/>
  <c r="H28" i="16"/>
  <c r="L27" i="16"/>
  <c r="H27" i="16"/>
  <c r="L26" i="16"/>
  <c r="H26" i="16"/>
  <c r="L25" i="16"/>
  <c r="H25" i="16"/>
  <c r="L24" i="16"/>
  <c r="H24" i="16"/>
  <c r="L23" i="16"/>
  <c r="H23" i="16"/>
  <c r="L22" i="16"/>
  <c r="H22" i="16"/>
  <c r="L21" i="16"/>
  <c r="H21" i="16"/>
  <c r="L20" i="16"/>
  <c r="H20" i="16"/>
  <c r="L19" i="16"/>
  <c r="N19" i="16" s="1"/>
  <c r="H19" i="16"/>
  <c r="L18" i="16"/>
  <c r="H18" i="16"/>
  <c r="L17" i="16"/>
  <c r="H17" i="16"/>
  <c r="L16" i="16"/>
  <c r="H16" i="16"/>
  <c r="L15" i="16"/>
  <c r="H15" i="16"/>
  <c r="L14" i="16"/>
  <c r="N14" i="16" s="1"/>
  <c r="H14" i="16"/>
  <c r="L13" i="16"/>
  <c r="H13" i="16"/>
  <c r="L12" i="16"/>
  <c r="H12" i="16"/>
  <c r="H37" i="16" s="1"/>
  <c r="L11" i="16"/>
  <c r="H11" i="16"/>
  <c r="L9" i="16"/>
  <c r="H9" i="16"/>
  <c r="G9" i="16"/>
  <c r="F9" i="16"/>
  <c r="E9" i="16"/>
  <c r="D9" i="16"/>
  <c r="C9" i="16"/>
  <c r="M8" i="16"/>
  <c r="I37" i="15"/>
  <c r="G37" i="15"/>
  <c r="F37" i="15"/>
  <c r="E37" i="15"/>
  <c r="D37" i="15"/>
  <c r="C37" i="15"/>
  <c r="M36" i="15"/>
  <c r="L36" i="15"/>
  <c r="H36" i="15"/>
  <c r="M35" i="15"/>
  <c r="L35" i="15"/>
  <c r="H35" i="15"/>
  <c r="L34" i="15"/>
  <c r="H34" i="15"/>
  <c r="L33" i="15"/>
  <c r="N33" i="15" s="1"/>
  <c r="H33" i="15"/>
  <c r="L32" i="15"/>
  <c r="H32" i="15"/>
  <c r="L31" i="15"/>
  <c r="H31" i="15"/>
  <c r="L30" i="15"/>
  <c r="H30" i="15"/>
  <c r="L29" i="15"/>
  <c r="H29" i="15"/>
  <c r="L28" i="15"/>
  <c r="H28" i="15"/>
  <c r="L27" i="15"/>
  <c r="H27" i="15"/>
  <c r="L26" i="15"/>
  <c r="H26" i="15"/>
  <c r="L25" i="15"/>
  <c r="H25" i="15"/>
  <c r="L24" i="15"/>
  <c r="H24" i="15"/>
  <c r="L23" i="15"/>
  <c r="H23" i="15"/>
  <c r="L22" i="15"/>
  <c r="H22" i="15"/>
  <c r="L21" i="15"/>
  <c r="H21" i="15"/>
  <c r="L20" i="15"/>
  <c r="H20" i="15"/>
  <c r="N19" i="15"/>
  <c r="L19" i="15"/>
  <c r="H19" i="15"/>
  <c r="L18" i="15"/>
  <c r="H18" i="15"/>
  <c r="L17" i="15"/>
  <c r="H17" i="15"/>
  <c r="L16" i="15"/>
  <c r="H16" i="15"/>
  <c r="L15" i="15"/>
  <c r="H15" i="15"/>
  <c r="L14" i="15"/>
  <c r="N14" i="15" s="1"/>
  <c r="H14" i="15"/>
  <c r="L13" i="15"/>
  <c r="H13" i="15"/>
  <c r="L12" i="15"/>
  <c r="L37" i="15" s="1"/>
  <c r="H12" i="15"/>
  <c r="L11" i="15"/>
  <c r="H11" i="15"/>
  <c r="H37" i="15" s="1"/>
  <c r="L9" i="15"/>
  <c r="H9" i="15"/>
  <c r="G9" i="15"/>
  <c r="F9" i="15"/>
  <c r="E9" i="15"/>
  <c r="D9" i="15"/>
  <c r="C9" i="15"/>
  <c r="M8" i="15"/>
  <c r="C40" i="14"/>
  <c r="I37" i="14"/>
  <c r="G37" i="14"/>
  <c r="F37" i="14"/>
  <c r="E37" i="14"/>
  <c r="D37" i="14"/>
  <c r="C37" i="14"/>
  <c r="L36" i="14"/>
  <c r="H36" i="14"/>
  <c r="L35" i="14"/>
  <c r="H35" i="14"/>
  <c r="L34" i="14"/>
  <c r="H34" i="14"/>
  <c r="L33" i="14"/>
  <c r="H33" i="14"/>
  <c r="L32" i="14"/>
  <c r="H32" i="14"/>
  <c r="L31" i="14"/>
  <c r="H31" i="14"/>
  <c r="L30" i="14"/>
  <c r="H30" i="14"/>
  <c r="L29" i="14"/>
  <c r="H29" i="14"/>
  <c r="L28" i="14"/>
  <c r="H28" i="14"/>
  <c r="L27" i="14"/>
  <c r="H27" i="14"/>
  <c r="L26" i="14"/>
  <c r="H26" i="14"/>
  <c r="L25" i="14"/>
  <c r="H25" i="14"/>
  <c r="L24" i="14"/>
  <c r="H24" i="14"/>
  <c r="L23" i="14"/>
  <c r="H23" i="14"/>
  <c r="L22" i="14"/>
  <c r="H22" i="14"/>
  <c r="L21" i="14"/>
  <c r="H21" i="14"/>
  <c r="L20" i="14"/>
  <c r="H20" i="14"/>
  <c r="L19" i="14"/>
  <c r="H19" i="14"/>
  <c r="L18" i="14"/>
  <c r="H18" i="14"/>
  <c r="L17" i="14"/>
  <c r="H17" i="14"/>
  <c r="L16" i="14"/>
  <c r="H16" i="14"/>
  <c r="L15" i="14"/>
  <c r="H15" i="14"/>
  <c r="L14" i="14"/>
  <c r="H14" i="14"/>
  <c r="L13" i="14"/>
  <c r="H13" i="14"/>
  <c r="L12" i="14"/>
  <c r="H12" i="14"/>
  <c r="L11" i="14"/>
  <c r="L37" i="14" s="1"/>
  <c r="H11" i="14"/>
  <c r="H37" i="14" s="1"/>
  <c r="L9" i="14"/>
  <c r="H9" i="14"/>
  <c r="G9" i="14"/>
  <c r="F9" i="14"/>
  <c r="E9" i="14"/>
  <c r="D9" i="14"/>
  <c r="C9" i="14"/>
  <c r="G37" i="13"/>
  <c r="F37" i="13"/>
  <c r="E37" i="13"/>
  <c r="D37" i="13"/>
  <c r="C37" i="13"/>
  <c r="L36" i="13"/>
  <c r="H36" i="13"/>
  <c r="L35" i="13"/>
  <c r="H35" i="13"/>
  <c r="L34" i="13"/>
  <c r="H34" i="13"/>
  <c r="L33" i="13"/>
  <c r="H33" i="13"/>
  <c r="L32" i="13"/>
  <c r="H32" i="13"/>
  <c r="L31" i="13"/>
  <c r="H31" i="13"/>
  <c r="L30" i="13"/>
  <c r="H30" i="13"/>
  <c r="L29" i="13"/>
  <c r="H29" i="13"/>
  <c r="L28" i="13"/>
  <c r="H28" i="13"/>
  <c r="L27" i="13"/>
  <c r="H27" i="13"/>
  <c r="L26" i="13"/>
  <c r="H26" i="13"/>
  <c r="L25" i="13"/>
  <c r="H25" i="13"/>
  <c r="L24" i="13"/>
  <c r="H24" i="13"/>
  <c r="L23" i="13"/>
  <c r="H23" i="13"/>
  <c r="L22" i="13"/>
  <c r="H22" i="13"/>
  <c r="L21" i="13"/>
  <c r="H21" i="13"/>
  <c r="L20" i="13"/>
  <c r="L37" i="13" s="1"/>
  <c r="H20" i="13"/>
  <c r="I20" i="13" s="1"/>
  <c r="I37" i="13" s="1"/>
  <c r="L19" i="13"/>
  <c r="H19" i="13"/>
  <c r="L18" i="13"/>
  <c r="H18" i="13"/>
  <c r="L17" i="13"/>
  <c r="H17" i="13"/>
  <c r="L16" i="13"/>
  <c r="H16" i="13"/>
  <c r="L15" i="13"/>
  <c r="H15" i="13"/>
  <c r="L14" i="13"/>
  <c r="H14" i="13"/>
  <c r="L13" i="13"/>
  <c r="H13" i="13"/>
  <c r="L12" i="13"/>
  <c r="H12" i="13"/>
  <c r="L11" i="13"/>
  <c r="H11" i="13"/>
  <c r="H37" i="13" s="1"/>
  <c r="L9" i="13"/>
  <c r="H9" i="13"/>
  <c r="G9" i="13"/>
  <c r="F9" i="13"/>
  <c r="E9" i="13"/>
  <c r="D9" i="13"/>
  <c r="C9" i="13"/>
  <c r="I37" i="12"/>
  <c r="G37" i="12"/>
  <c r="F37" i="12"/>
  <c r="E37" i="12"/>
  <c r="D37" i="12"/>
  <c r="C37" i="12"/>
  <c r="L36" i="12"/>
  <c r="H36" i="12"/>
  <c r="L35" i="12"/>
  <c r="H35" i="12"/>
  <c r="L34" i="12"/>
  <c r="H34" i="12"/>
  <c r="L33" i="12"/>
  <c r="H33" i="12"/>
  <c r="L32" i="12"/>
  <c r="H32" i="12"/>
  <c r="L31" i="12"/>
  <c r="H31" i="12"/>
  <c r="L30" i="12"/>
  <c r="H30" i="12"/>
  <c r="L29" i="12"/>
  <c r="H29" i="12"/>
  <c r="L28" i="12"/>
  <c r="H28" i="12"/>
  <c r="L27" i="12"/>
  <c r="H27" i="12"/>
  <c r="L26" i="12"/>
  <c r="H26" i="12"/>
  <c r="L25" i="12"/>
  <c r="H25" i="12"/>
  <c r="L24" i="12"/>
  <c r="H24" i="12"/>
  <c r="L23" i="12"/>
  <c r="H23" i="12"/>
  <c r="L22" i="12"/>
  <c r="H22" i="12"/>
  <c r="L21" i="12"/>
  <c r="H21" i="12"/>
  <c r="L20" i="12"/>
  <c r="H20" i="12"/>
  <c r="L19" i="12"/>
  <c r="H19" i="12"/>
  <c r="L18" i="12"/>
  <c r="H18" i="12"/>
  <c r="L17" i="12"/>
  <c r="H17" i="12"/>
  <c r="L16" i="12"/>
  <c r="H16" i="12"/>
  <c r="L15" i="12"/>
  <c r="H15" i="12"/>
  <c r="L14" i="12"/>
  <c r="H14" i="12"/>
  <c r="L13" i="12"/>
  <c r="H13" i="12"/>
  <c r="L12" i="12"/>
  <c r="L37" i="12" s="1"/>
  <c r="H12" i="12"/>
  <c r="L11" i="12"/>
  <c r="H11" i="12"/>
  <c r="H37" i="12" s="1"/>
  <c r="L9" i="12"/>
  <c r="H9" i="12"/>
  <c r="G9" i="12"/>
  <c r="F9" i="12"/>
  <c r="E9" i="12"/>
  <c r="D9" i="12"/>
  <c r="C9" i="12"/>
  <c r="I37" i="11"/>
  <c r="G37" i="11"/>
  <c r="F37" i="11"/>
  <c r="E37" i="11"/>
  <c r="C37" i="11"/>
  <c r="L36" i="11"/>
  <c r="H36" i="11"/>
  <c r="L35" i="11"/>
  <c r="H35" i="11"/>
  <c r="L34" i="11"/>
  <c r="H34" i="11"/>
  <c r="L33" i="11"/>
  <c r="H33" i="11"/>
  <c r="L32" i="11"/>
  <c r="H32" i="11"/>
  <c r="L31" i="11"/>
  <c r="H31" i="11"/>
  <c r="L30" i="11"/>
  <c r="H30" i="11"/>
  <c r="L29" i="11"/>
  <c r="H29" i="11"/>
  <c r="L28" i="11"/>
  <c r="H28" i="11"/>
  <c r="L27" i="11"/>
  <c r="H27" i="11"/>
  <c r="L26" i="11"/>
  <c r="H26" i="11"/>
  <c r="L25" i="11"/>
  <c r="H25" i="11"/>
  <c r="L24" i="11"/>
  <c r="H24" i="11"/>
  <c r="L23" i="11"/>
  <c r="H23" i="11"/>
  <c r="L22" i="11"/>
  <c r="H22" i="11"/>
  <c r="H21" i="11"/>
  <c r="D21" i="11"/>
  <c r="D37" i="11" s="1"/>
  <c r="L20" i="11"/>
  <c r="H20" i="11"/>
  <c r="L19" i="11"/>
  <c r="H19" i="11"/>
  <c r="L18" i="11"/>
  <c r="H18" i="11"/>
  <c r="L17" i="11"/>
  <c r="H17" i="11"/>
  <c r="L16" i="11"/>
  <c r="H16" i="11"/>
  <c r="L15" i="11"/>
  <c r="H15" i="11"/>
  <c r="L14" i="11"/>
  <c r="H14" i="11"/>
  <c r="L13" i="11"/>
  <c r="H13" i="11"/>
  <c r="L12" i="11"/>
  <c r="H12" i="11"/>
  <c r="L11" i="11"/>
  <c r="H11" i="11"/>
  <c r="H37" i="11" s="1"/>
  <c r="L9" i="11"/>
  <c r="H9" i="11"/>
  <c r="G9" i="11"/>
  <c r="F9" i="11"/>
  <c r="E9" i="11"/>
  <c r="D9" i="11"/>
  <c r="C9" i="11"/>
  <c r="I37" i="10"/>
  <c r="G37" i="10"/>
  <c r="F37" i="10"/>
  <c r="E37" i="10"/>
  <c r="D37" i="10"/>
  <c r="C37" i="10"/>
  <c r="L36" i="10"/>
  <c r="H36" i="10"/>
  <c r="L35" i="10"/>
  <c r="H35" i="10"/>
  <c r="L34" i="10"/>
  <c r="H34" i="10"/>
  <c r="L33" i="10"/>
  <c r="H33" i="10"/>
  <c r="L32" i="10"/>
  <c r="H32" i="10"/>
  <c r="L31" i="10"/>
  <c r="H31" i="10"/>
  <c r="L30" i="10"/>
  <c r="H30" i="10"/>
  <c r="L29" i="10"/>
  <c r="H29" i="10"/>
  <c r="L28" i="10"/>
  <c r="H28" i="10"/>
  <c r="L27" i="10"/>
  <c r="H27" i="10"/>
  <c r="L26" i="10"/>
  <c r="H26" i="10"/>
  <c r="L25" i="10"/>
  <c r="H25" i="10"/>
  <c r="L24" i="10"/>
  <c r="H24" i="10"/>
  <c r="L23" i="10"/>
  <c r="H23" i="10"/>
  <c r="L22" i="10"/>
  <c r="H22" i="10"/>
  <c r="L21" i="10"/>
  <c r="H21" i="10"/>
  <c r="L20" i="10"/>
  <c r="H20" i="10"/>
  <c r="L19" i="10"/>
  <c r="H19" i="10"/>
  <c r="L18" i="10"/>
  <c r="H18" i="10"/>
  <c r="L17" i="10"/>
  <c r="H17" i="10"/>
  <c r="L16" i="10"/>
  <c r="H16" i="10"/>
  <c r="L15" i="10"/>
  <c r="H15" i="10"/>
  <c r="L14" i="10"/>
  <c r="H14" i="10"/>
  <c r="L13" i="10"/>
  <c r="H13" i="10"/>
  <c r="L12" i="10"/>
  <c r="L37" i="10" s="1"/>
  <c r="H12" i="10"/>
  <c r="L11" i="10"/>
  <c r="H11" i="10"/>
  <c r="H37" i="10" s="1"/>
  <c r="L9" i="10"/>
  <c r="H9" i="10"/>
  <c r="G9" i="10"/>
  <c r="F9" i="10"/>
  <c r="E9" i="10"/>
  <c r="D9" i="10"/>
  <c r="C9" i="10"/>
  <c r="I37" i="9"/>
  <c r="G37" i="9"/>
  <c r="F37" i="9"/>
  <c r="E37" i="9"/>
  <c r="D37" i="9"/>
  <c r="C37" i="9"/>
  <c r="L36" i="9"/>
  <c r="H36" i="9"/>
  <c r="L35" i="9"/>
  <c r="H35" i="9"/>
  <c r="L34" i="9"/>
  <c r="H34" i="9"/>
  <c r="L33" i="9"/>
  <c r="H33" i="9"/>
  <c r="L32" i="9"/>
  <c r="H32" i="9"/>
  <c r="L31" i="9"/>
  <c r="H31" i="9"/>
  <c r="M30" i="9"/>
  <c r="L30" i="9"/>
  <c r="H30" i="9"/>
  <c r="H37" i="9" s="1"/>
  <c r="L29" i="9"/>
  <c r="H29" i="9"/>
  <c r="L28" i="9"/>
  <c r="H28" i="9"/>
  <c r="L27" i="9"/>
  <c r="H27" i="9"/>
  <c r="L26" i="9"/>
  <c r="H26" i="9"/>
  <c r="L25" i="9"/>
  <c r="H25" i="9"/>
  <c r="L24" i="9"/>
  <c r="H24" i="9"/>
  <c r="L23" i="9"/>
  <c r="H23" i="9"/>
  <c r="L22" i="9"/>
  <c r="H22" i="9"/>
  <c r="L21" i="9"/>
  <c r="H21" i="9"/>
  <c r="L20" i="9"/>
  <c r="H20" i="9"/>
  <c r="L19" i="9"/>
  <c r="H19" i="9"/>
  <c r="L18" i="9"/>
  <c r="H18" i="9"/>
  <c r="L17" i="9"/>
  <c r="H17" i="9"/>
  <c r="L16" i="9"/>
  <c r="H16" i="9"/>
  <c r="L15" i="9"/>
  <c r="H15" i="9"/>
  <c r="L14" i="9"/>
  <c r="H14" i="9"/>
  <c r="L13" i="9"/>
  <c r="H13" i="9"/>
  <c r="L12" i="9"/>
  <c r="H12" i="9"/>
  <c r="L11" i="9"/>
  <c r="M29" i="9" s="1"/>
  <c r="H11" i="9"/>
  <c r="L9" i="9"/>
  <c r="H9" i="9"/>
  <c r="G9" i="9"/>
  <c r="F9" i="9"/>
  <c r="E9" i="9"/>
  <c r="D9" i="9"/>
  <c r="C9" i="9"/>
  <c r="I37" i="8"/>
  <c r="G37" i="8"/>
  <c r="F37" i="8"/>
  <c r="E37" i="8"/>
  <c r="C37" i="8"/>
  <c r="L36" i="8"/>
  <c r="H36" i="8"/>
  <c r="L35" i="8"/>
  <c r="H35" i="8"/>
  <c r="L34" i="8"/>
  <c r="H34" i="8"/>
  <c r="L33" i="8"/>
  <c r="H33" i="8"/>
  <c r="L32" i="8"/>
  <c r="H32" i="8"/>
  <c r="L31" i="8"/>
  <c r="H31" i="8"/>
  <c r="L30" i="8"/>
  <c r="H30" i="8"/>
  <c r="L29" i="8"/>
  <c r="H29" i="8"/>
  <c r="L28" i="8"/>
  <c r="H28" i="8"/>
  <c r="L27" i="8"/>
  <c r="H27" i="8"/>
  <c r="L26" i="8"/>
  <c r="H26" i="8"/>
  <c r="L25" i="8"/>
  <c r="H25" i="8"/>
  <c r="L24" i="8"/>
  <c r="H24" i="8"/>
  <c r="L23" i="8"/>
  <c r="H23" i="8"/>
  <c r="L22" i="8"/>
  <c r="H22" i="8"/>
  <c r="L21" i="8"/>
  <c r="H21" i="8"/>
  <c r="L20" i="8"/>
  <c r="H20" i="8"/>
  <c r="L19" i="8"/>
  <c r="H19" i="8"/>
  <c r="L18" i="8"/>
  <c r="H18" i="8"/>
  <c r="L17" i="8"/>
  <c r="H17" i="8"/>
  <c r="L16" i="8"/>
  <c r="H16" i="8"/>
  <c r="L15" i="8"/>
  <c r="H15" i="8"/>
  <c r="L14" i="8"/>
  <c r="H14" i="8"/>
  <c r="D14" i="8"/>
  <c r="D37" i="8" s="1"/>
  <c r="L13" i="8"/>
  <c r="H13" i="8"/>
  <c r="L12" i="8"/>
  <c r="L37" i="8" s="1"/>
  <c r="H12" i="8"/>
  <c r="L11" i="8"/>
  <c r="H11" i="8"/>
  <c r="H37" i="8" s="1"/>
  <c r="L9" i="8"/>
  <c r="H9" i="8"/>
  <c r="G9" i="8"/>
  <c r="F9" i="8"/>
  <c r="E9" i="8"/>
  <c r="D9" i="8"/>
  <c r="C9" i="8"/>
  <c r="I37" i="7"/>
  <c r="G37" i="7"/>
  <c r="F37" i="7"/>
  <c r="E37" i="7"/>
  <c r="D37" i="7"/>
  <c r="C37" i="7"/>
  <c r="L36" i="7"/>
  <c r="H36" i="7"/>
  <c r="L35" i="7"/>
  <c r="H35" i="7"/>
  <c r="L34" i="7"/>
  <c r="H34" i="7"/>
  <c r="L33" i="7"/>
  <c r="H33" i="7"/>
  <c r="L32" i="7"/>
  <c r="H32" i="7"/>
  <c r="L31" i="7"/>
  <c r="H31" i="7"/>
  <c r="L30" i="7"/>
  <c r="H30" i="7"/>
  <c r="L29" i="7"/>
  <c r="H29" i="7"/>
  <c r="L28" i="7"/>
  <c r="H28" i="7"/>
  <c r="L27" i="7"/>
  <c r="H27" i="7"/>
  <c r="L26" i="7"/>
  <c r="H26" i="7"/>
  <c r="L25" i="7"/>
  <c r="H25" i="7"/>
  <c r="L24" i="7"/>
  <c r="H24" i="7"/>
  <c r="L23" i="7"/>
  <c r="H23" i="7"/>
  <c r="L22" i="7"/>
  <c r="H22" i="7"/>
  <c r="L21" i="7"/>
  <c r="H21" i="7"/>
  <c r="L20" i="7"/>
  <c r="H20" i="7"/>
  <c r="L19" i="7"/>
  <c r="H19" i="7"/>
  <c r="L18" i="7"/>
  <c r="H18" i="7"/>
  <c r="L17" i="7"/>
  <c r="H17" i="7"/>
  <c r="L16" i="7"/>
  <c r="H16" i="7"/>
  <c r="L15" i="7"/>
  <c r="H15" i="7"/>
  <c r="L14" i="7"/>
  <c r="H14" i="7"/>
  <c r="L13" i="7"/>
  <c r="H13" i="7"/>
  <c r="L12" i="7"/>
  <c r="L37" i="7" s="1"/>
  <c r="H12" i="7"/>
  <c r="H37" i="7" s="1"/>
  <c r="L11" i="7"/>
  <c r="H11" i="7"/>
  <c r="L9" i="7"/>
  <c r="H9" i="7"/>
  <c r="G9" i="7"/>
  <c r="F9" i="7"/>
  <c r="E9" i="7"/>
  <c r="D9" i="7"/>
  <c r="C9" i="7"/>
  <c r="I37" i="6"/>
  <c r="H37" i="6"/>
  <c r="G37" i="6"/>
  <c r="F37" i="6"/>
  <c r="E37" i="6"/>
  <c r="D37" i="6"/>
  <c r="C37" i="6"/>
  <c r="L36" i="6"/>
  <c r="H36" i="6"/>
  <c r="L35" i="6"/>
  <c r="H35" i="6"/>
  <c r="L34" i="6"/>
  <c r="H34" i="6"/>
  <c r="L33" i="6"/>
  <c r="H33" i="6"/>
  <c r="L32" i="6"/>
  <c r="H32" i="6"/>
  <c r="L31" i="6"/>
  <c r="H31" i="6"/>
  <c r="L30" i="6"/>
  <c r="H30" i="6"/>
  <c r="L29" i="6"/>
  <c r="H29" i="6"/>
  <c r="L28" i="6"/>
  <c r="H28" i="6"/>
  <c r="L27" i="6"/>
  <c r="H27" i="6"/>
  <c r="L26" i="6"/>
  <c r="H26" i="6"/>
  <c r="L25" i="6"/>
  <c r="H25" i="6"/>
  <c r="L24" i="6"/>
  <c r="H24" i="6"/>
  <c r="L23" i="6"/>
  <c r="H23" i="6"/>
  <c r="L22" i="6"/>
  <c r="H22" i="6"/>
  <c r="L21" i="6"/>
  <c r="H21" i="6"/>
  <c r="L20" i="6"/>
  <c r="H20" i="6"/>
  <c r="L19" i="6"/>
  <c r="H19" i="6"/>
  <c r="L18" i="6"/>
  <c r="H18" i="6"/>
  <c r="L17" i="6"/>
  <c r="H17" i="6"/>
  <c r="L16" i="6"/>
  <c r="H16" i="6"/>
  <c r="L15" i="6"/>
  <c r="H15" i="6"/>
  <c r="L14" i="6"/>
  <c r="H14" i="6"/>
  <c r="L13" i="6"/>
  <c r="H13" i="6"/>
  <c r="L12" i="6"/>
  <c r="H12" i="6"/>
  <c r="L11" i="6"/>
  <c r="L37" i="6" s="1"/>
  <c r="H11" i="6"/>
  <c r="L9" i="6"/>
  <c r="H9" i="6"/>
  <c r="G9" i="6"/>
  <c r="F9" i="6"/>
  <c r="E9" i="6"/>
  <c r="D9" i="6"/>
  <c r="C9" i="6"/>
  <c r="I37" i="5"/>
  <c r="G37" i="5"/>
  <c r="F37" i="5"/>
  <c r="E37" i="5"/>
  <c r="D37" i="5"/>
  <c r="C37" i="5"/>
  <c r="L36" i="5"/>
  <c r="H36" i="5"/>
  <c r="L35" i="5"/>
  <c r="H35" i="5"/>
  <c r="L34" i="5"/>
  <c r="H34" i="5"/>
  <c r="L33" i="5"/>
  <c r="H33" i="5"/>
  <c r="L32" i="5"/>
  <c r="H32" i="5"/>
  <c r="L31" i="5"/>
  <c r="H31" i="5"/>
  <c r="L30" i="5"/>
  <c r="H30" i="5"/>
  <c r="L29" i="5"/>
  <c r="H29" i="5"/>
  <c r="L28" i="5"/>
  <c r="H28" i="5"/>
  <c r="L27" i="5"/>
  <c r="H27" i="5"/>
  <c r="L26" i="5"/>
  <c r="H26" i="5"/>
  <c r="L25" i="5"/>
  <c r="H25" i="5"/>
  <c r="L24" i="5"/>
  <c r="H24" i="5"/>
  <c r="L23" i="5"/>
  <c r="H23" i="5"/>
  <c r="L22" i="5"/>
  <c r="H22" i="5"/>
  <c r="L21" i="5"/>
  <c r="H21" i="5"/>
  <c r="L20" i="5"/>
  <c r="H20" i="5"/>
  <c r="L19" i="5"/>
  <c r="H19" i="5"/>
  <c r="L18" i="5"/>
  <c r="H18" i="5"/>
  <c r="L17" i="5"/>
  <c r="H17" i="5"/>
  <c r="L16" i="5"/>
  <c r="H16" i="5"/>
  <c r="L15" i="5"/>
  <c r="H15" i="5"/>
  <c r="L14" i="5"/>
  <c r="H14" i="5"/>
  <c r="L13" i="5"/>
  <c r="H13" i="5"/>
  <c r="L12" i="5"/>
  <c r="H12" i="5"/>
  <c r="L11" i="5"/>
  <c r="L37" i="5" s="1"/>
  <c r="H11" i="5"/>
  <c r="H37" i="5" s="1"/>
  <c r="L9" i="5"/>
  <c r="H9" i="5"/>
  <c r="G9" i="5"/>
  <c r="F9" i="5"/>
  <c r="E9" i="5"/>
  <c r="D9" i="5"/>
  <c r="C9" i="5"/>
  <c r="I37" i="4"/>
  <c r="G37" i="4"/>
  <c r="F37" i="4"/>
  <c r="E37" i="4"/>
  <c r="D37" i="4"/>
  <c r="C37" i="4"/>
  <c r="L36" i="4"/>
  <c r="H36" i="4"/>
  <c r="L35" i="4"/>
  <c r="H35" i="4"/>
  <c r="L34" i="4"/>
  <c r="H34" i="4"/>
  <c r="L33" i="4"/>
  <c r="H33" i="4"/>
  <c r="L32" i="4"/>
  <c r="H32" i="4"/>
  <c r="L31" i="4"/>
  <c r="H31" i="4"/>
  <c r="L30" i="4"/>
  <c r="H30" i="4"/>
  <c r="L29" i="4"/>
  <c r="H29" i="4"/>
  <c r="L28" i="4"/>
  <c r="H28" i="4"/>
  <c r="L27" i="4"/>
  <c r="H27" i="4"/>
  <c r="L26" i="4"/>
  <c r="H26" i="4"/>
  <c r="L25" i="4"/>
  <c r="H25" i="4"/>
  <c r="L24" i="4"/>
  <c r="H24" i="4"/>
  <c r="L23" i="4"/>
  <c r="H23" i="4"/>
  <c r="L22" i="4"/>
  <c r="H22" i="4"/>
  <c r="L21" i="4"/>
  <c r="H21" i="4"/>
  <c r="L20" i="4"/>
  <c r="H20" i="4"/>
  <c r="L19" i="4"/>
  <c r="H19" i="4"/>
  <c r="L18" i="4"/>
  <c r="H18" i="4"/>
  <c r="L17" i="4"/>
  <c r="H17" i="4"/>
  <c r="L16" i="4"/>
  <c r="H16" i="4"/>
  <c r="L15" i="4"/>
  <c r="H15" i="4"/>
  <c r="L14" i="4"/>
  <c r="H14" i="4"/>
  <c r="L13" i="4"/>
  <c r="H13" i="4"/>
  <c r="L12" i="4"/>
  <c r="L37" i="4" s="1"/>
  <c r="H12" i="4"/>
  <c r="L11" i="4"/>
  <c r="H11" i="4"/>
  <c r="H37" i="4" s="1"/>
  <c r="L9" i="4"/>
  <c r="H9" i="4"/>
  <c r="G9" i="4"/>
  <c r="F9" i="4"/>
  <c r="E9" i="4"/>
  <c r="D9" i="4"/>
  <c r="C9" i="4"/>
  <c r="I37" i="3"/>
  <c r="G37" i="3"/>
  <c r="F37" i="3"/>
  <c r="E37" i="3"/>
  <c r="D37" i="3"/>
  <c r="C37" i="3"/>
  <c r="L36" i="3"/>
  <c r="H36" i="3"/>
  <c r="L35" i="3"/>
  <c r="H35" i="3"/>
  <c r="L34" i="3"/>
  <c r="H34" i="3"/>
  <c r="L33" i="3"/>
  <c r="H33" i="3"/>
  <c r="L32" i="3"/>
  <c r="H32" i="3"/>
  <c r="L31" i="3"/>
  <c r="H31" i="3"/>
  <c r="L30" i="3"/>
  <c r="H30" i="3"/>
  <c r="L29" i="3"/>
  <c r="H29" i="3"/>
  <c r="L28" i="3"/>
  <c r="H28" i="3"/>
  <c r="L27" i="3"/>
  <c r="H27" i="3"/>
  <c r="L26" i="3"/>
  <c r="H26" i="3"/>
  <c r="L25" i="3"/>
  <c r="H25" i="3"/>
  <c r="L24" i="3"/>
  <c r="H24" i="3"/>
  <c r="L23" i="3"/>
  <c r="H23" i="3"/>
  <c r="L22" i="3"/>
  <c r="H22" i="3"/>
  <c r="L21" i="3"/>
  <c r="H21" i="3"/>
  <c r="L20" i="3"/>
  <c r="H20" i="3"/>
  <c r="L19" i="3"/>
  <c r="H19" i="3"/>
  <c r="L18" i="3"/>
  <c r="H18" i="3"/>
  <c r="L17" i="3"/>
  <c r="H17" i="3"/>
  <c r="L16" i="3"/>
  <c r="H16" i="3"/>
  <c r="L15" i="3"/>
  <c r="H15" i="3"/>
  <c r="L14" i="3"/>
  <c r="H14" i="3"/>
  <c r="L13" i="3"/>
  <c r="H13" i="3"/>
  <c r="L12" i="3"/>
  <c r="L37" i="3" s="1"/>
  <c r="H12" i="3"/>
  <c r="L11" i="3"/>
  <c r="H11" i="3"/>
  <c r="H37" i="3" s="1"/>
  <c r="L9" i="3"/>
  <c r="H9" i="3"/>
  <c r="G9" i="3"/>
  <c r="F9" i="3"/>
  <c r="E9" i="3"/>
  <c r="D9" i="3"/>
  <c r="C9" i="3"/>
  <c r="I37" i="2"/>
  <c r="G37" i="2"/>
  <c r="F37" i="2"/>
  <c r="E37" i="2"/>
  <c r="D37" i="2"/>
  <c r="L36" i="2"/>
  <c r="H36" i="2"/>
  <c r="L35" i="2"/>
  <c r="H35" i="2"/>
  <c r="L34" i="2"/>
  <c r="H34" i="2"/>
  <c r="L33" i="2"/>
  <c r="H33" i="2"/>
  <c r="C33" i="2"/>
  <c r="C37" i="2" s="1"/>
  <c r="L32" i="2"/>
  <c r="H32" i="2"/>
  <c r="L31" i="2"/>
  <c r="H31" i="2"/>
  <c r="L30" i="2"/>
  <c r="H30" i="2"/>
  <c r="L29" i="2"/>
  <c r="H29" i="2"/>
  <c r="L28" i="2"/>
  <c r="H28" i="2"/>
  <c r="L27" i="2"/>
  <c r="H27" i="2"/>
  <c r="L26" i="2"/>
  <c r="H26" i="2"/>
  <c r="L25" i="2"/>
  <c r="H25" i="2"/>
  <c r="L24" i="2"/>
  <c r="H24" i="2"/>
  <c r="L23" i="2"/>
  <c r="H23" i="2"/>
  <c r="L22" i="2"/>
  <c r="H22" i="2"/>
  <c r="L21" i="2"/>
  <c r="H21" i="2"/>
  <c r="L20" i="2"/>
  <c r="H20" i="2"/>
  <c r="L19" i="2"/>
  <c r="H19" i="2"/>
  <c r="L18" i="2"/>
  <c r="H18" i="2"/>
  <c r="L17" i="2"/>
  <c r="H17" i="2"/>
  <c r="L16" i="2"/>
  <c r="H16" i="2"/>
  <c r="L15" i="2"/>
  <c r="H15" i="2"/>
  <c r="L14" i="2"/>
  <c r="H14" i="2"/>
  <c r="L13" i="2"/>
  <c r="H13" i="2"/>
  <c r="L12" i="2"/>
  <c r="L37" i="2" s="1"/>
  <c r="H12" i="2"/>
  <c r="H37" i="2" s="1"/>
  <c r="L11" i="2"/>
  <c r="H11" i="2"/>
  <c r="L9" i="2"/>
  <c r="H9" i="2"/>
  <c r="G9" i="2"/>
  <c r="F9" i="2"/>
  <c r="E9" i="2"/>
  <c r="D9" i="2"/>
  <c r="C9" i="2"/>
  <c r="I37" i="1"/>
  <c r="G37" i="1"/>
  <c r="F37" i="1"/>
  <c r="E37" i="1"/>
  <c r="D37" i="1"/>
  <c r="L36" i="1"/>
  <c r="H36" i="1"/>
  <c r="L35" i="1"/>
  <c r="H35" i="1"/>
  <c r="L34" i="1"/>
  <c r="H34" i="1"/>
  <c r="L33" i="1"/>
  <c r="H33" i="1"/>
  <c r="C33" i="1"/>
  <c r="C37" i="1" s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9" i="1"/>
  <c r="H19" i="1"/>
  <c r="L18" i="1"/>
  <c r="H18" i="1"/>
  <c r="L17" i="1"/>
  <c r="H17" i="1"/>
  <c r="L16" i="1"/>
  <c r="H16" i="1"/>
  <c r="L15" i="1"/>
  <c r="H15" i="1"/>
  <c r="L14" i="1"/>
  <c r="H14" i="1"/>
  <c r="L13" i="1"/>
  <c r="H13" i="1"/>
  <c r="L12" i="1"/>
  <c r="H12" i="1"/>
  <c r="H37" i="1" s="1"/>
  <c r="L11" i="1"/>
  <c r="L37" i="1" s="1"/>
  <c r="H11" i="1"/>
  <c r="L9" i="1"/>
  <c r="H9" i="1"/>
  <c r="G9" i="1"/>
  <c r="F9" i="1"/>
  <c r="E9" i="1"/>
  <c r="D9" i="1"/>
  <c r="C9" i="1"/>
  <c r="L37" i="21" l="1"/>
  <c r="M37" i="16"/>
  <c r="N37" i="16" s="1"/>
  <c r="D37" i="16"/>
  <c r="L37" i="9"/>
  <c r="L33" i="16"/>
  <c r="N33" i="16" s="1"/>
  <c r="L21" i="11"/>
  <c r="L37" i="11" s="1"/>
  <c r="L33" i="17"/>
  <c r="L37" i="17" s="1"/>
  <c r="L37" i="16" l="1"/>
</calcChain>
</file>

<file path=xl/sharedStrings.xml><?xml version="1.0" encoding="utf-8"?>
<sst xmlns="http://schemas.openxmlformats.org/spreadsheetml/2006/main" count="1576" uniqueCount="143">
  <si>
    <t>Governo do Estado do Rio de Janeiro</t>
  </si>
  <si>
    <t>Secretaria de Estado de Planejamento e Gestão</t>
  </si>
  <si>
    <t>Subsecretaria de Administração</t>
  </si>
  <si>
    <t xml:space="preserve">REFERÊNCIA: </t>
  </si>
  <si>
    <t xml:space="preserve">BENS PATRIMONIAIS – DEMONSTRATIVO DE MENSURAÇÃO - </t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</si>
  <si>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</si>
  <si>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</si>
  <si>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t>CLASSIFICAÇÃO</t>
  </si>
  <si>
    <t>PATRIMÔNIO</t>
  </si>
  <si>
    <t>MENSURAÇÃO</t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</si>
  <si>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</si>
  <si>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t>SALDO: DEPRECIAÇÃO ACUMULADA DOS BENS ADQUIRIDOS A PARTIR 01 JAN 2014 (B)</t>
  </si>
  <si>
    <t>DEPRECIAÇÃO MENSAL BENS ADQUIRIDOS A PARTIR JAN 2014 (C)</t>
  </si>
  <si>
    <t>SALDO: DEPRECIAÇÃO ACUMULADA DOS BENS APÓS O AJUSTE INICIAL (D)</t>
  </si>
  <si>
    <t>DEPRECIAÇÃO MENSAL DE BENS  APÓS AJUSTE INICIAL (E)</t>
  </si>
  <si>
    <t>SOMATÓRIO DAS DEPRECIAÇÕES MENSAIS F = (C+E)</t>
  </si>
  <si>
    <t xml:space="preserve">SALDO: DEPRECIAÇÃO ACUMULADA          </t>
  </si>
  <si>
    <t>ENTRADA OU AJUSTE POSITIVO (H)</t>
  </si>
  <si>
    <t>SAÍDA OU AJUSTES NEGATIVO (I)</t>
  </si>
  <si>
    <t>VALOR LÍQUIDO CONTÁBIL FINAL H = (A-B-C-D-E+H-I)</t>
  </si>
  <si>
    <t>02</t>
  </si>
  <si>
    <t>Ap de Medição e Orientação</t>
  </si>
  <si>
    <t>03</t>
  </si>
  <si>
    <t>Ap e Equipamento de Comunicação</t>
  </si>
  <si>
    <t>04</t>
  </si>
  <si>
    <t>Ap e Ut Médico-Odontológico, Laboratorial e Hospitalar</t>
  </si>
  <si>
    <t>06</t>
  </si>
  <si>
    <t>Ap e Utensílios Domésticos</t>
  </si>
  <si>
    <t>12</t>
  </si>
  <si>
    <t>Equip de Proteção Seg. e Socorro</t>
  </si>
  <si>
    <t>14</t>
  </si>
  <si>
    <t>Máquinas e Equip de Nat. Industrial</t>
  </si>
  <si>
    <t>15</t>
  </si>
  <si>
    <t>Máquinas e Equip Energéticos</t>
  </si>
  <si>
    <t>16</t>
  </si>
  <si>
    <t>Máquinas e Equip Gráficos</t>
  </si>
  <si>
    <t>17</t>
  </si>
  <si>
    <t>Equip para Áudio Vídeo e Foto</t>
  </si>
  <si>
    <t>18</t>
  </si>
  <si>
    <t xml:space="preserve">Equip e Materiais de proc. de Dados </t>
  </si>
  <si>
    <t>19</t>
  </si>
  <si>
    <t>Máq, Inst. e Ut. de Escritório</t>
  </si>
  <si>
    <t>20</t>
  </si>
  <si>
    <t>Máquinas, Ferr. e Ut. de Oficina</t>
  </si>
  <si>
    <t>21</t>
  </si>
  <si>
    <t>Equip e Utensílios Hidr. e Elétrico</t>
  </si>
  <si>
    <t>23</t>
  </si>
  <si>
    <t>Mobiliário em Geral</t>
  </si>
  <si>
    <t>24</t>
  </si>
  <si>
    <t>Obras de arte e peças para museu</t>
  </si>
  <si>
    <t>Veículos Diversos</t>
  </si>
  <si>
    <t>28</t>
  </si>
  <si>
    <t>Peças não Incorporáveis a Imóveis</t>
  </si>
  <si>
    <t>37</t>
  </si>
  <si>
    <t>Mat. Dest. a Arcond. e transp. de Obj. Val.</t>
  </si>
  <si>
    <t>39</t>
  </si>
  <si>
    <t>Equip de TIC - ativos de rede</t>
  </si>
  <si>
    <t>40</t>
  </si>
  <si>
    <t>Equip de TIC - servidores de armazenamento de dados - storage</t>
  </si>
  <si>
    <t>41</t>
  </si>
  <si>
    <t>Equipamentos de TIC - Impressoras</t>
  </si>
  <si>
    <t>42</t>
  </si>
  <si>
    <t xml:space="preserve">Equipamentos de TIC - Comunicação e dados </t>
  </si>
  <si>
    <t>43</t>
  </si>
  <si>
    <t>Equipamentos de TIC - Computadores</t>
  </si>
  <si>
    <t>44</t>
  </si>
  <si>
    <t>Máq. Ferr. e Utensílios em Geral</t>
  </si>
  <si>
    <t>62</t>
  </si>
  <si>
    <t>Máquinas e Equip Agr e Rodoviários</t>
  </si>
  <si>
    <t>63</t>
  </si>
  <si>
    <t>Veículos de Tração Mecânica</t>
  </si>
  <si>
    <t>TOTAIS</t>
  </si>
  <si>
    <r>
      <rPr>
        <b/>
        <sz val="10"/>
        <color theme="1"/>
        <rFont val="Arial"/>
      </rPr>
      <t xml:space="preserve">Obs: A depreciação no exercício de 2023 iniciou no mês de janeiro de 2023 em conformidade com o Decreto 44.489/2014 e Portaria CGE 179/2014, apresentando os valores de bens adquiridos antes e após os ajustes iniciais de bens patrimonias da SEPLAG.   </t>
    </r>
    <r>
      <rPr>
        <b/>
        <sz val="10"/>
        <color rgb="FFFF0000"/>
        <rFont val="Arial  "/>
      </rPr>
      <t>(i)</t>
    </r>
    <r>
      <rPr>
        <b/>
        <sz val="10"/>
        <color theme="1"/>
        <rFont val="Arial  "/>
      </rPr>
      <t xml:space="preserve"> Os Ajustes  positivos na conta  23 de R$ 0,23  ( vinte e três centavos) se deram por causa da desincorporação dos bens no processo SEI-150001/023672/2023, na conta 43 o ajuste positivo foi de R$ 70,09 ( setenta reais e nove centavos) referente ao processo de incorporação complementar SEI-120001/000877/2023.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</si>
  <si>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</si>
  <si>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</si>
  <si>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</si>
  <si>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t xml:space="preserve">Obs: A depreciação no exercício de 2024 iniciou no mês de janeiro de 2024 em conformidade com o Decreto 44.489/2014 e Portaria CGE 179/2014, apresentando os valores de bens adquiridos antes e após os ajustes iniciais de bens patrimonias da SEPLAG.   </t>
  </si>
  <si>
    <t>,</t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</si>
  <si>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</si>
  <si>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</si>
  <si>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</si>
  <si>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</si>
  <si>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</si>
  <si>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</si>
  <si>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</si>
  <si>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</si>
  <si>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</si>
  <si>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</si>
  <si>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</si>
  <si>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</si>
  <si>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</si>
  <si>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</si>
  <si>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</si>
  <si>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</si>
  <si>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</si>
  <si>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</si>
  <si>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</si>
  <si>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</si>
  <si>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</si>
  <si>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t>OBS: O VALOR INICIAL É O DA COLUNA DE VALOR DE AVALIAÇÃO INICIAL NA PLANILHA DE DEPRECIAÇÃO DA CONTA CORRESPONDENTE</t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</si>
  <si>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</si>
  <si>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</si>
  <si>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</si>
  <si>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</si>
  <si>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</si>
  <si>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</si>
  <si>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</si>
  <si>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</si>
  <si>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</si>
  <si>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</si>
  <si>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</si>
  <si>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</si>
  <si>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</si>
  <si>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</si>
  <si>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</si>
  <si>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</si>
  <si>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</si>
  <si>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</si>
  <si>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t>AJUSTE</t>
  </si>
  <si>
    <t>OK</t>
  </si>
  <si>
    <t xml:space="preserve">preciso saber o valor de depreciação acumulada </t>
  </si>
  <si>
    <t>informado no processo de transferencia!</t>
  </si>
  <si>
    <r>
      <rPr>
        <b/>
        <sz val="10"/>
        <color theme="1"/>
        <rFont val="Arial"/>
      </rPr>
      <t xml:space="preserve">Observações: 1)  A depreciação no exercício de 2024 iniciou no mês de janeiro de 2024 em conformidade com o Decreto 44.489/2014 e Portaria CGE 179/2014, apresentando os valores de bens adquiridos antes e após os ajustes iniciais de bens patrimonias da SEPLAG.                                                        2) Foi identificado no mês de janeiro de 2025 que a planilha de depreciação relativa à Conta Contábil </t>
    </r>
    <r>
      <rPr>
        <b/>
        <u/>
        <sz val="10"/>
        <color theme="1"/>
        <rFont val="Arial  "/>
      </rPr>
      <t xml:space="preserve">1.2.3.1.1.01.06 </t>
    </r>
    <r>
      <rPr>
        <b/>
        <sz val="10"/>
        <color theme="1"/>
        <rFont val="Arial  "/>
      </rPr>
      <t>não estava realizando o cálculo da depreciação mensal e acumulada dos itens Patrimoniais 20870 a 20889 (UNIDADE CONDENSADORA EXTERNA MARCA LG, SISTEMA AVANÇADO C/DUTOS, COM DISPOSITIVO DE REFRIGERAÇÃO E VÁLVULA DE INVERSÃO DO CICLO, COM CAPACIDADE SUPERIOR A 30.000 FRIG/H) adquiridas no mês de junho/2024 através do Processo SEI-120001/001796/2023.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</si>
  <si>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</si>
  <si>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</si>
  <si>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</si>
  <si>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b/>
        <sz val="10"/>
        <color theme="1"/>
        <rFont val="Arial"/>
      </rPr>
      <t xml:space="preserve">Observações: 1)  A depreciação no exercício de 2024 iniciou no mês de janeiro de 2024 em conformidade com o Decreto 44.489/2014 e Portaria CGE 179/2014, apresentando os valores de bens adquiridos antes e após os ajustes iniciais de bens patrimonias da SEPLAG.                                                        2) Foi identificado no mês de janeiro de 2025 que a planilha de depreciação relativa à Conta Contábil </t>
    </r>
    <r>
      <rPr>
        <b/>
        <u/>
        <sz val="10"/>
        <color theme="1"/>
        <rFont val="Arial  "/>
      </rPr>
      <t xml:space="preserve">1.2.3.1.1.01.06 </t>
    </r>
    <r>
      <rPr>
        <b/>
        <sz val="10"/>
        <color theme="1"/>
        <rFont val="Arial  "/>
      </rPr>
      <t>não estava realizando o cálculo da depreciação mensal e acumulada dos itens Patrimoniais 20870 a 20889 (UNIDADE CONDENSADORA EXTERNA MARCA LG, SISTEMA AVANÇADO C/DUTOS, COM DISPOSITIVO DE REFRIGERAÇÃO E VÁLVULA DE INVERSÃO DO CICLO, COM CAPACIDADE SUPERIOR A 30.000 FRIG/H) adquiridas no mês de junho/2024 através do Processo SEI-120001/001796/2023.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</si>
  <si>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</si>
  <si>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</si>
  <si>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</si>
  <si>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b/>
        <sz val="11"/>
        <color theme="1"/>
        <rFont val="Arial"/>
      </rPr>
      <t xml:space="preserve">Observações: </t>
    </r>
    <r>
      <rPr>
        <sz val="11"/>
        <color theme="1"/>
        <rFont val="Arial  "/>
      </rPr>
      <t xml:space="preserve">1)  A depreciação no exercício de 2025 iniciou no mês de janeiro de 2025 em conformidade com o Decreto 44.489/2014 e Portaria CGE 179/2014, apresentando os valores de bens adquiridos antes e após os ajustes iniciais de bens patrimonias da SEPLAG.  </t>
    </r>
    <r>
      <rPr>
        <b/>
        <sz val="11"/>
        <color theme="1"/>
        <rFont val="Arial  "/>
      </rPr>
      <t xml:space="preserve">                                                     </t>
    </r>
  </si>
  <si>
    <r>
      <rPr>
        <sz val="11"/>
        <color theme="1"/>
        <rFont val="Arial  "/>
      </rPr>
      <t xml:space="preserve">2) Foi identificado no mês de janeiro de 2025 que a planilha de depreciação relativa à Conta Contábil </t>
    </r>
    <r>
      <rPr>
        <u/>
        <sz val="11"/>
        <color theme="1"/>
        <rFont val="Arial  "/>
      </rPr>
      <t xml:space="preserve">1.2.3.1.1.01.06 </t>
    </r>
    <r>
      <rPr>
        <sz val="11"/>
        <color theme="1"/>
        <rFont val="Arial  "/>
      </rPr>
      <t>não estava efetuando o cálculo da depreciação mensal e acumulada dos itens Patrimoniais incorporados a partir do mês de junho de 2024, conforme descritos a seguir: a) Patrimônios 20870 a 20889; e b) Patrimônio 20895 , cujo ajuste de depreciação ocorreu no mês de janeiro/2025, totalizando R$ 40.547,26.</t>
    </r>
  </si>
  <si>
    <r>
      <rPr>
        <sz val="11"/>
        <color theme="1"/>
        <rFont val="Arial"/>
      </rPr>
      <t xml:space="preserve">3) Foi identificado no mês de janeiro de 2025 que a planilha de depreciação relativa à </t>
    </r>
    <r>
      <rPr>
        <u/>
        <sz val="11"/>
        <color theme="1"/>
        <rFont val="Arial  "/>
      </rPr>
      <t>Conta Contábil 1.2.3.1.1.01.17</t>
    </r>
    <r>
      <rPr>
        <sz val="11"/>
        <color theme="1"/>
        <rFont val="Arial  "/>
      </rPr>
      <t xml:space="preserve"> não estava efetuando o cálculo da depreciação mensal e acumulada de alguns itens Patrimoniais incorporados a partir do mês de maio de 2024, conforme descritos seguir: a) Patrimônios 20834 a 20846 (ingresso em maio/2024);  b) Patrimônios 20866 e 20867 (ingresso em junho/2024); e c) Patrimônios 20896 e 20897 (ingresso em junho/2024), cujo ajuste de depreciação ocorreu no mês de janeiro/2025, totalizando R$ 2.888,73.</t>
    </r>
  </si>
  <si>
    <r>
      <rPr>
        <sz val="11"/>
        <color theme="1"/>
        <rFont val="Arial"/>
      </rPr>
      <t xml:space="preserve">3) O ajuste realizado na </t>
    </r>
    <r>
      <rPr>
        <u/>
        <sz val="11"/>
        <color theme="1"/>
        <rFont val="Arial"/>
      </rPr>
      <t xml:space="preserve">Conta Contábil 1.2.3.1.1.01.43, </t>
    </r>
    <r>
      <rPr>
        <sz val="11"/>
        <color theme="1"/>
        <rFont val="Arial"/>
      </rPr>
      <t>no valor de R$ 12.254,00,  se refere à Transferencia de Tablets para a Secretaria da Casa Civil, no mês de janeiro/2025 conforme Processo SEI-150001/013995/2024.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</si>
  <si>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</si>
  <si>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</si>
  <si>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</si>
  <si>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t>DEPRECIOU A CONTA TODA?</t>
  </si>
  <si>
    <r>
      <rPr>
        <b/>
        <sz val="11"/>
        <color theme="1"/>
        <rFont val="Arial"/>
      </rPr>
      <t xml:space="preserve">Observações: </t>
    </r>
    <r>
      <rPr>
        <sz val="11"/>
        <color theme="1"/>
        <rFont val="Arial"/>
      </rPr>
      <t xml:space="preserve">A depreciação no exercício de 2025 iniciou no mês de janeiro de 2025 em conformidade com o Decreto 44.489/2014 e Portaria CGE 179/2014, apresentando os valores de bens adquiridos antes e após os ajustes iniciais de bens patrimonias da SEPLAG.  </t>
    </r>
    <r>
      <rPr>
        <b/>
        <sz val="11"/>
        <color theme="1"/>
        <rFont val="Arial"/>
      </rPr>
      <t xml:space="preserve">                                                     </t>
    </r>
  </si>
  <si>
    <r>
      <rPr>
        <sz val="11"/>
        <color theme="1"/>
        <rFont val="Times New Roman"/>
      </rPr>
      <t xml:space="preserve">Órgão / Entidade:  </t>
    </r>
    <r>
      <rPr>
        <b/>
        <sz val="11"/>
        <color theme="1"/>
        <rFont val="Times New Roman"/>
      </rPr>
      <t>Secretaria de Planejamento e Gestão</t>
    </r>
    <r>
      <rPr>
        <sz val="11"/>
        <color theme="1"/>
        <rFont val="Times New Roman"/>
      </rPr>
      <t xml:space="preserve">                                                                   </t>
    </r>
  </si>
  <si>
    <r>
      <rPr>
        <sz val="11"/>
        <color theme="1"/>
        <rFont val="Times New Roman"/>
      </rPr>
      <t xml:space="preserve">Unidade de controle: </t>
    </r>
    <r>
      <rPr>
        <b/>
        <sz val="11"/>
        <color theme="1"/>
        <rFont val="Times New Roman"/>
      </rPr>
      <t>21010</t>
    </r>
  </si>
  <si>
    <r>
      <rPr>
        <b/>
        <sz val="9"/>
        <color theme="1"/>
        <rFont val="Arial"/>
      </rPr>
      <t xml:space="preserve">SALDO: </t>
    </r>
    <r>
      <rPr>
        <b/>
        <sz val="9"/>
        <color rgb="FFFF6699"/>
        <rFont val="Arial  "/>
      </rPr>
      <t>VALOR DA AVALIAÇÃO INICIAL</t>
    </r>
    <r>
      <rPr>
        <b/>
        <sz val="9"/>
        <color rgb="FFFFCCFF"/>
        <rFont val="Arial  "/>
      </rPr>
      <t xml:space="preserve"> </t>
    </r>
    <r>
      <rPr>
        <b/>
        <sz val="9"/>
        <color theme="1"/>
        <rFont val="Arial  "/>
      </rPr>
      <t xml:space="preserve">E </t>
    </r>
    <r>
      <rPr>
        <b/>
        <sz val="9"/>
        <color rgb="FF31859B"/>
        <rFont val="Arial  "/>
      </rPr>
      <t xml:space="preserve">VALOR DE AQUISIÇÃO </t>
    </r>
    <r>
      <rPr>
        <b/>
        <sz val="9"/>
        <color theme="1"/>
        <rFont val="Arial  "/>
      </rPr>
      <t>(A)</t>
    </r>
  </si>
  <si>
    <r>
      <rPr>
        <b/>
        <sz val="11"/>
        <color theme="1"/>
        <rFont val="Arial"/>
      </rPr>
      <t xml:space="preserve">Observações: </t>
    </r>
    <r>
      <rPr>
        <sz val="11"/>
        <color theme="1"/>
        <rFont val="Arial"/>
      </rPr>
      <t xml:space="preserve">A depreciação no exercício de 2025 iniciou no mês de janeiro de 2025 em conformidade com o Decreto 44.489/2014 e Portaria CGE 179/2014, apresentando os valores de bens adquiridos antes e após os ajustes iniciais de bens patrimonias da SEPLAG.  </t>
    </r>
    <r>
      <rPr>
        <b/>
        <sz val="11"/>
        <color theme="1"/>
        <rFont val="Arial"/>
      </rPr>
      <t xml:space="preserve">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</si>
</sst>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m\-yy"/>
    <numFmt numFmtId="165" formatCode="[$-416]mmm\-yy"/>
    <numFmt numFmtId="166" formatCode="_-&quot;R$&quot;\ * #,##0.00_-;\-&quot;R$&quot;\ * #,##0.00_-;_-&quot;R$&quot;\ * &quot;-&quot;??_-;_-@"/>
  </numFmts>
  <fonts count="32">
    <font>
      <sz val="11"/>
      <color theme="1"/>
      <name val="Calibri"/>
      <scheme val="minor"/>
    </font>
    <font>
      <sz val="11"/>
      <color theme="1"/>
      <name val="Calibri"/>
    </font>
    <font>
      <sz val="8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b/>
      <sz val="9"/>
      <color theme="1"/>
      <name val="Arial"/>
    </font>
    <font>
      <b/>
      <sz val="9"/>
      <color theme="6"/>
      <name val="Arial"/>
    </font>
    <font>
      <b/>
      <sz val="8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1"/>
      <color theme="1"/>
      <name val="Calibri"/>
      <scheme val="minor"/>
    </font>
    <font>
      <b/>
      <sz val="11"/>
      <color rgb="FFFF0000"/>
      <name val="Calibri"/>
    </font>
    <font>
      <sz val="11"/>
      <color rgb="FFFF0000"/>
      <name val="Arial"/>
    </font>
    <font>
      <b/>
      <sz val="9"/>
      <color rgb="FFFF6699"/>
      <name val="Arial  "/>
    </font>
    <font>
      <b/>
      <sz val="9"/>
      <color rgb="FFFFCCFF"/>
      <name val="Arial  "/>
    </font>
    <font>
      <b/>
      <sz val="9"/>
      <color theme="1"/>
      <name val="Arial  "/>
    </font>
    <font>
      <b/>
      <sz val="9"/>
      <color rgb="FF31859B"/>
      <name val="Arial  "/>
    </font>
    <font>
      <b/>
      <sz val="10"/>
      <color rgb="FFFF0000"/>
      <name val="Arial  "/>
    </font>
    <font>
      <b/>
      <sz val="10"/>
      <color theme="1"/>
      <name val="Arial  "/>
    </font>
    <font>
      <b/>
      <u/>
      <sz val="10"/>
      <color theme="1"/>
      <name val="Arial  "/>
    </font>
    <font>
      <sz val="11"/>
      <color theme="1"/>
      <name val="Arial  "/>
    </font>
    <font>
      <b/>
      <sz val="11"/>
      <color theme="1"/>
      <name val="Arial  "/>
    </font>
    <font>
      <u/>
      <sz val="11"/>
      <color theme="1"/>
      <name val="Arial  "/>
    </font>
    <font>
      <u/>
      <sz val="11"/>
      <color theme="1"/>
      <name val="Arial"/>
    </font>
    <font>
      <sz val="11"/>
      <color theme="1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76923C"/>
        <bgColor rgb="FF76923C"/>
      </patternFill>
    </fill>
    <fill>
      <patternFill patternType="solid">
        <fgColor rgb="FFC2D69B"/>
        <bgColor rgb="FFC2D69B"/>
      </patternFill>
    </fill>
    <fill>
      <patternFill patternType="solid">
        <fgColor rgb="FF00B0F0"/>
        <bgColor rgb="FF00B0F0"/>
      </patternFill>
    </fill>
    <fill>
      <patternFill patternType="solid">
        <fgColor rgb="FF8DB3E2"/>
        <bgColor rgb="FF8DB3E2"/>
      </patternFill>
    </fill>
    <fill>
      <patternFill patternType="solid">
        <fgColor rgb="FF95B3D7"/>
        <bgColor rgb="FF95B3D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2" borderId="4" xfId="0" applyFont="1" applyFill="1" applyBorder="1"/>
    <xf numFmtId="0" fontId="4" fillId="2" borderId="5" xfId="0" applyFont="1" applyFill="1" applyBorder="1"/>
    <xf numFmtId="0" fontId="6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4" fontId="12" fillId="3" borderId="13" xfId="0" applyNumberFormat="1" applyFont="1" applyFill="1" applyBorder="1" applyAlignment="1">
      <alignment horizontal="right"/>
    </xf>
    <xf numFmtId="4" fontId="12" fillId="3" borderId="13" xfId="0" applyNumberFormat="1" applyFont="1" applyFill="1" applyBorder="1" applyAlignment="1">
      <alignment horizontal="right" vertical="center"/>
    </xf>
    <xf numFmtId="4" fontId="11" fillId="2" borderId="13" xfId="0" applyNumberFormat="1" applyFont="1" applyFill="1" applyBorder="1" applyAlignment="1">
      <alignment horizontal="right" vertical="center"/>
    </xf>
    <xf numFmtId="4" fontId="11" fillId="2" borderId="21" xfId="0" applyNumberFormat="1" applyFont="1" applyFill="1" applyBorder="1" applyAlignment="1">
      <alignment horizontal="right" vertical="center"/>
    </xf>
    <xf numFmtId="4" fontId="11" fillId="2" borderId="5" xfId="0" applyNumberFormat="1" applyFont="1" applyFill="1" applyBorder="1" applyAlignment="1">
      <alignment horizontal="right" vertical="center"/>
    </xf>
    <xf numFmtId="0" fontId="11" fillId="2" borderId="19" xfId="0" applyFont="1" applyFill="1" applyBorder="1" applyAlignment="1">
      <alignment wrapText="1"/>
    </xf>
    <xf numFmtId="49" fontId="10" fillId="2" borderId="20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wrapText="1"/>
    </xf>
    <xf numFmtId="0" fontId="11" fillId="2" borderId="23" xfId="0" applyFont="1" applyFill="1" applyBorder="1" applyAlignment="1">
      <alignment wrapText="1"/>
    </xf>
    <xf numFmtId="0" fontId="11" fillId="2" borderId="5" xfId="0" applyFont="1" applyFill="1" applyBorder="1" applyAlignment="1">
      <alignment horizontal="left" wrapText="1"/>
    </xf>
    <xf numFmtId="49" fontId="10" fillId="2" borderId="24" xfId="0" applyNumberFormat="1" applyFont="1" applyFill="1" applyBorder="1" applyAlignment="1">
      <alignment horizontal="center"/>
    </xf>
    <xf numFmtId="0" fontId="11" fillId="2" borderId="13" xfId="0" applyFont="1" applyFill="1" applyBorder="1" applyAlignment="1">
      <alignment wrapText="1"/>
    </xf>
    <xf numFmtId="0" fontId="11" fillId="2" borderId="25" xfId="0" applyFont="1" applyFill="1" applyBorder="1" applyAlignment="1">
      <alignment wrapText="1"/>
    </xf>
    <xf numFmtId="4" fontId="1" fillId="2" borderId="4" xfId="0" applyNumberFormat="1" applyFont="1" applyFill="1" applyBorder="1"/>
    <xf numFmtId="166" fontId="1" fillId="2" borderId="4" xfId="0" applyNumberFormat="1" applyFont="1" applyFill="1" applyBorder="1"/>
    <xf numFmtId="0" fontId="11" fillId="2" borderId="25" xfId="0" applyFont="1" applyFill="1" applyBorder="1" applyAlignment="1">
      <alignment horizontal="left" wrapText="1"/>
    </xf>
    <xf numFmtId="0" fontId="11" fillId="2" borderId="13" xfId="0" applyFont="1" applyFill="1" applyBorder="1" applyAlignment="1">
      <alignment horizontal="left" wrapText="1"/>
    </xf>
    <xf numFmtId="4" fontId="11" fillId="2" borderId="26" xfId="0" applyNumberFormat="1" applyFont="1" applyFill="1" applyBorder="1" applyAlignment="1">
      <alignment horizontal="right" vertical="center"/>
    </xf>
    <xf numFmtId="49" fontId="10" fillId="2" borderId="27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49" fontId="10" fillId="2" borderId="27" xfId="0" applyNumberFormat="1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0" fontId="11" fillId="2" borderId="26" xfId="0" applyFont="1" applyFill="1" applyBorder="1" applyAlignment="1">
      <alignment horizontal="left" wrapText="1"/>
    </xf>
    <xf numFmtId="4" fontId="13" fillId="2" borderId="13" xfId="0" applyNumberFormat="1" applyFont="1" applyFill="1" applyBorder="1" applyAlignment="1">
      <alignment horizontal="right"/>
    </xf>
    <xf numFmtId="4" fontId="13" fillId="2" borderId="13" xfId="0" applyNumberFormat="1" applyFont="1" applyFill="1" applyBorder="1" applyAlignment="1">
      <alignment horizontal="right" vertical="center"/>
    </xf>
    <xf numFmtId="4" fontId="10" fillId="2" borderId="23" xfId="0" applyNumberFormat="1" applyFont="1" applyFill="1" applyBorder="1" applyAlignment="1">
      <alignment horizontal="right"/>
    </xf>
    <xf numFmtId="4" fontId="10" fillId="2" borderId="30" xfId="0" applyNumberFormat="1" applyFont="1" applyFill="1" applyBorder="1" applyAlignment="1">
      <alignment horizontal="right" vertical="center"/>
    </xf>
    <xf numFmtId="4" fontId="10" fillId="2" borderId="23" xfId="0" applyNumberFormat="1" applyFont="1" applyFill="1" applyBorder="1" applyAlignment="1">
      <alignment horizontal="right" vertical="center"/>
    </xf>
    <xf numFmtId="4" fontId="12" fillId="2" borderId="13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 vertical="center"/>
    </xf>
    <xf numFmtId="49" fontId="11" fillId="2" borderId="13" xfId="0" applyNumberFormat="1" applyFont="1" applyFill="1" applyBorder="1" applyAlignment="1">
      <alignment horizontal="center"/>
    </xf>
    <xf numFmtId="0" fontId="16" fillId="0" borderId="0" xfId="0" applyFont="1"/>
    <xf numFmtId="49" fontId="10" fillId="4" borderId="24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wrapText="1"/>
    </xf>
    <xf numFmtId="4" fontId="12" fillId="4" borderId="13" xfId="0" applyNumberFormat="1" applyFont="1" applyFill="1" applyBorder="1" applyAlignment="1">
      <alignment horizontal="right"/>
    </xf>
    <xf numFmtId="4" fontId="12" fillId="4" borderId="13" xfId="0" applyNumberFormat="1" applyFont="1" applyFill="1" applyBorder="1" applyAlignment="1">
      <alignment horizontal="right" vertical="center"/>
    </xf>
    <xf numFmtId="4" fontId="11" fillId="4" borderId="13" xfId="0" applyNumberFormat="1" applyFont="1" applyFill="1" applyBorder="1" applyAlignment="1">
      <alignment horizontal="right" vertical="center"/>
    </xf>
    <xf numFmtId="0" fontId="1" fillId="4" borderId="4" xfId="0" applyFont="1" applyFill="1" applyBorder="1"/>
    <xf numFmtId="49" fontId="10" fillId="4" borderId="27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4" fontId="11" fillId="4" borderId="26" xfId="0" applyNumberFormat="1" applyFont="1" applyFill="1" applyBorder="1" applyAlignment="1">
      <alignment horizontal="right" vertical="center"/>
    </xf>
    <xf numFmtId="4" fontId="11" fillId="4" borderId="5" xfId="0" applyNumberFormat="1" applyFont="1" applyFill="1" applyBorder="1" applyAlignment="1">
      <alignment horizontal="right" vertical="center"/>
    </xf>
    <xf numFmtId="49" fontId="11" fillId="4" borderId="13" xfId="0" applyNumberFormat="1" applyFont="1" applyFill="1" applyBorder="1" applyAlignment="1">
      <alignment horizontal="center"/>
    </xf>
    <xf numFmtId="0" fontId="11" fillId="4" borderId="26" xfId="0" applyFont="1" applyFill="1" applyBorder="1" applyAlignment="1">
      <alignment horizontal="left" wrapText="1"/>
    </xf>
    <xf numFmtId="49" fontId="10" fillId="4" borderId="20" xfId="0" applyNumberFormat="1" applyFont="1" applyFill="1" applyBorder="1" applyAlignment="1">
      <alignment horizontal="center"/>
    </xf>
    <xf numFmtId="4" fontId="11" fillId="4" borderId="13" xfId="0" applyNumberFormat="1" applyFont="1" applyFill="1" applyBorder="1" applyAlignment="1">
      <alignment horizontal="right"/>
    </xf>
    <xf numFmtId="4" fontId="11" fillId="4" borderId="21" xfId="0" applyNumberFormat="1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wrapText="1"/>
    </xf>
    <xf numFmtId="4" fontId="11" fillId="2" borderId="13" xfId="0" applyNumberFormat="1" applyFont="1" applyFill="1" applyBorder="1" applyAlignment="1">
      <alignment horizontal="right"/>
    </xf>
    <xf numFmtId="0" fontId="4" fillId="0" borderId="0" xfId="0" applyFont="1"/>
    <xf numFmtId="49" fontId="10" fillId="0" borderId="31" xfId="0" applyNumberFormat="1" applyFont="1" applyBorder="1" applyAlignment="1">
      <alignment horizontal="center"/>
    </xf>
    <xf numFmtId="0" fontId="11" fillId="0" borderId="6" xfId="0" applyFont="1" applyBorder="1" applyAlignment="1">
      <alignment wrapText="1"/>
    </xf>
    <xf numFmtId="4" fontId="12" fillId="0" borderId="13" xfId="0" applyNumberFormat="1" applyFont="1" applyBorder="1" applyAlignment="1">
      <alignment horizontal="right"/>
    </xf>
    <xf numFmtId="4" fontId="12" fillId="0" borderId="13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/>
    </xf>
    <xf numFmtId="4" fontId="11" fillId="0" borderId="7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0" fontId="1" fillId="0" borderId="0" xfId="0" applyFont="1"/>
    <xf numFmtId="0" fontId="11" fillId="0" borderId="32" xfId="0" applyFont="1" applyBorder="1" applyAlignment="1">
      <alignment wrapText="1"/>
    </xf>
    <xf numFmtId="49" fontId="10" fillId="0" borderId="31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wrapText="1"/>
    </xf>
    <xf numFmtId="0" fontId="11" fillId="0" borderId="34" xfId="0" applyFont="1" applyBorder="1" applyAlignment="1">
      <alignment wrapText="1"/>
    </xf>
    <xf numFmtId="0" fontId="11" fillId="0" borderId="6" xfId="0" applyFont="1" applyBorder="1" applyAlignment="1">
      <alignment horizontal="left" wrapText="1"/>
    </xf>
    <xf numFmtId="49" fontId="10" fillId="0" borderId="35" xfId="0" applyNumberFormat="1" applyFont="1" applyBorder="1" applyAlignment="1">
      <alignment horizontal="center"/>
    </xf>
    <xf numFmtId="0" fontId="11" fillId="0" borderId="13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4" xfId="0" applyFont="1" applyBorder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4" fontId="11" fillId="0" borderId="8" xfId="0" applyNumberFormat="1" applyFont="1" applyBorder="1" applyAlignment="1">
      <alignment horizontal="right" vertical="center"/>
    </xf>
    <xf numFmtId="49" fontId="10" fillId="0" borderId="36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49" fontId="10" fillId="0" borderId="36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0" fontId="11" fillId="0" borderId="8" xfId="0" applyFont="1" applyBorder="1" applyAlignment="1">
      <alignment horizontal="left" wrapText="1"/>
    </xf>
    <xf numFmtId="4" fontId="10" fillId="0" borderId="34" xfId="0" applyNumberFormat="1" applyFont="1" applyBorder="1" applyAlignment="1">
      <alignment horizontal="right"/>
    </xf>
    <xf numFmtId="4" fontId="10" fillId="0" borderId="15" xfId="0" applyNumberFormat="1" applyFont="1" applyBorder="1" applyAlignment="1">
      <alignment horizontal="right" vertical="center"/>
    </xf>
    <xf numFmtId="4" fontId="10" fillId="0" borderId="34" xfId="0" applyNumberFormat="1" applyFont="1" applyBorder="1" applyAlignment="1">
      <alignment horizontal="right" vertical="center"/>
    </xf>
    <xf numFmtId="4" fontId="1" fillId="0" borderId="0" xfId="0" applyNumberFormat="1" applyFont="1"/>
    <xf numFmtId="0" fontId="11" fillId="4" borderId="25" xfId="0" applyFont="1" applyFill="1" applyBorder="1" applyAlignment="1">
      <alignment wrapText="1"/>
    </xf>
    <xf numFmtId="4" fontId="17" fillId="4" borderId="4" xfId="0" applyNumberFormat="1" applyFont="1" applyFill="1" applyBorder="1"/>
    <xf numFmtId="0" fontId="17" fillId="4" borderId="4" xfId="0" applyFont="1" applyFill="1" applyBorder="1"/>
    <xf numFmtId="4" fontId="1" fillId="2" borderId="4" xfId="0" applyNumberFormat="1" applyFont="1" applyFill="1" applyBorder="1" applyAlignment="1">
      <alignment vertical="center"/>
    </xf>
    <xf numFmtId="4" fontId="17" fillId="0" borderId="0" xfId="0" applyNumberFormat="1" applyFont="1"/>
    <xf numFmtId="0" fontId="17" fillId="0" borderId="0" xfId="0" applyFont="1"/>
    <xf numFmtId="4" fontId="12" fillId="5" borderId="13" xfId="0" applyNumberFormat="1" applyFont="1" applyFill="1" applyBorder="1" applyAlignment="1">
      <alignment horizontal="right"/>
    </xf>
    <xf numFmtId="4" fontId="12" fillId="5" borderId="13" xfId="0" applyNumberFormat="1" applyFont="1" applyFill="1" applyBorder="1" applyAlignment="1">
      <alignment horizontal="right" vertical="center"/>
    </xf>
    <xf numFmtId="4" fontId="11" fillId="5" borderId="13" xfId="0" applyNumberFormat="1" applyFont="1" applyFill="1" applyBorder="1" applyAlignment="1">
      <alignment horizontal="right" vertical="center"/>
    </xf>
    <xf numFmtId="4" fontId="11" fillId="5" borderId="13" xfId="0" applyNumberFormat="1" applyFont="1" applyFill="1" applyBorder="1" applyAlignment="1">
      <alignment horizontal="right"/>
    </xf>
    <xf numFmtId="4" fontId="11" fillId="5" borderId="21" xfId="0" applyNumberFormat="1" applyFont="1" applyFill="1" applyBorder="1" applyAlignment="1">
      <alignment horizontal="right" vertical="center"/>
    </xf>
    <xf numFmtId="4" fontId="4" fillId="0" borderId="0" xfId="0" applyNumberFormat="1" applyFont="1"/>
    <xf numFmtId="49" fontId="10" fillId="6" borderId="20" xfId="0" applyNumberFormat="1" applyFont="1" applyFill="1" applyBorder="1" applyAlignment="1">
      <alignment horizontal="center"/>
    </xf>
    <xf numFmtId="0" fontId="11" fillId="5" borderId="23" xfId="0" applyFont="1" applyFill="1" applyBorder="1" applyAlignment="1">
      <alignment wrapText="1"/>
    </xf>
    <xf numFmtId="4" fontId="11" fillId="5" borderId="5" xfId="0" applyNumberFormat="1" applyFont="1" applyFill="1" applyBorder="1" applyAlignment="1">
      <alignment horizontal="right" vertical="center"/>
    </xf>
    <xf numFmtId="0" fontId="1" fillId="5" borderId="4" xfId="0" applyFont="1" applyFill="1" applyBorder="1"/>
    <xf numFmtId="4" fontId="1" fillId="5" borderId="4" xfId="0" applyNumberFormat="1" applyFont="1" applyFill="1" applyBorder="1"/>
    <xf numFmtId="49" fontId="10" fillId="6" borderId="24" xfId="0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wrapText="1"/>
    </xf>
    <xf numFmtId="4" fontId="12" fillId="6" borderId="13" xfId="0" applyNumberFormat="1" applyFont="1" applyFill="1" applyBorder="1" applyAlignment="1">
      <alignment horizontal="right"/>
    </xf>
    <xf numFmtId="4" fontId="12" fillId="6" borderId="13" xfId="0" applyNumberFormat="1" applyFont="1" applyFill="1" applyBorder="1" applyAlignment="1">
      <alignment horizontal="right" vertical="center"/>
    </xf>
    <xf numFmtId="4" fontId="11" fillId="6" borderId="13" xfId="0" applyNumberFormat="1" applyFont="1" applyFill="1" applyBorder="1" applyAlignment="1">
      <alignment horizontal="right" vertical="center"/>
    </xf>
    <xf numFmtId="4" fontId="11" fillId="6" borderId="13" xfId="0" applyNumberFormat="1" applyFont="1" applyFill="1" applyBorder="1" applyAlignment="1">
      <alignment horizontal="right"/>
    </xf>
    <xf numFmtId="4" fontId="1" fillId="6" borderId="4" xfId="0" applyNumberFormat="1" applyFont="1" applyFill="1" applyBorder="1"/>
    <xf numFmtId="49" fontId="10" fillId="7" borderId="24" xfId="0" applyNumberFormat="1" applyFont="1" applyFill="1" applyBorder="1" applyAlignment="1">
      <alignment horizontal="center"/>
    </xf>
    <xf numFmtId="0" fontId="11" fillId="7" borderId="19" xfId="0" applyFont="1" applyFill="1" applyBorder="1" applyAlignment="1">
      <alignment wrapText="1"/>
    </xf>
    <xf numFmtId="4" fontId="12" fillId="7" borderId="13" xfId="0" applyNumberFormat="1" applyFont="1" applyFill="1" applyBorder="1" applyAlignment="1">
      <alignment horizontal="right"/>
    </xf>
    <xf numFmtId="4" fontId="12" fillId="7" borderId="13" xfId="0" applyNumberFormat="1" applyFont="1" applyFill="1" applyBorder="1" applyAlignment="1">
      <alignment horizontal="right" vertical="center"/>
    </xf>
    <xf numFmtId="4" fontId="11" fillId="7" borderId="13" xfId="0" applyNumberFormat="1" applyFont="1" applyFill="1" applyBorder="1" applyAlignment="1">
      <alignment horizontal="right" vertical="center"/>
    </xf>
    <xf numFmtId="4" fontId="11" fillId="7" borderId="13" xfId="0" applyNumberFormat="1" applyFont="1" applyFill="1" applyBorder="1" applyAlignment="1">
      <alignment horizontal="right"/>
    </xf>
    <xf numFmtId="0" fontId="1" fillId="7" borderId="4" xfId="0" applyFont="1" applyFill="1" applyBorder="1"/>
    <xf numFmtId="4" fontId="1" fillId="7" borderId="4" xfId="0" applyNumberFormat="1" applyFont="1" applyFill="1" applyBorder="1"/>
    <xf numFmtId="49" fontId="10" fillId="8" borderId="24" xfId="0" applyNumberFormat="1" applyFont="1" applyFill="1" applyBorder="1" applyAlignment="1">
      <alignment horizontal="center"/>
    </xf>
    <xf numFmtId="0" fontId="11" fillId="8" borderId="23" xfId="0" applyFont="1" applyFill="1" applyBorder="1" applyAlignment="1">
      <alignment wrapText="1"/>
    </xf>
    <xf numFmtId="4" fontId="12" fillId="8" borderId="13" xfId="0" applyNumberFormat="1" applyFont="1" applyFill="1" applyBorder="1" applyAlignment="1">
      <alignment horizontal="right"/>
    </xf>
    <xf numFmtId="4" fontId="12" fillId="8" borderId="13" xfId="0" applyNumberFormat="1" applyFont="1" applyFill="1" applyBorder="1" applyAlignment="1">
      <alignment horizontal="right" vertical="center"/>
    </xf>
    <xf numFmtId="4" fontId="18" fillId="8" borderId="13" xfId="0" applyNumberFormat="1" applyFont="1" applyFill="1" applyBorder="1" applyAlignment="1">
      <alignment horizontal="right" vertical="center"/>
    </xf>
    <xf numFmtId="4" fontId="11" fillId="8" borderId="13" xfId="0" applyNumberFormat="1" applyFont="1" applyFill="1" applyBorder="1" applyAlignment="1">
      <alignment horizontal="right" vertical="center"/>
    </xf>
    <xf numFmtId="4" fontId="1" fillId="8" borderId="4" xfId="0" applyNumberFormat="1" applyFont="1" applyFill="1" applyBorder="1"/>
    <xf numFmtId="166" fontId="1" fillId="8" borderId="4" xfId="0" applyNumberFormat="1" applyFont="1" applyFill="1" applyBorder="1"/>
    <xf numFmtId="0" fontId="1" fillId="8" borderId="4" xfId="0" applyFont="1" applyFill="1" applyBorder="1"/>
    <xf numFmtId="49" fontId="10" fillId="9" borderId="13" xfId="0" applyNumberFormat="1" applyFont="1" applyFill="1" applyBorder="1" applyAlignment="1">
      <alignment horizontal="center"/>
    </xf>
    <xf numFmtId="0" fontId="11" fillId="10" borderId="26" xfId="0" applyFont="1" applyFill="1" applyBorder="1" applyAlignment="1">
      <alignment horizontal="left" wrapText="1"/>
    </xf>
    <xf numFmtId="4" fontId="12" fillId="10" borderId="13" xfId="0" applyNumberFormat="1" applyFont="1" applyFill="1" applyBorder="1" applyAlignment="1">
      <alignment horizontal="right"/>
    </xf>
    <xf numFmtId="4" fontId="18" fillId="10" borderId="13" xfId="0" applyNumberFormat="1" applyFont="1" applyFill="1" applyBorder="1" applyAlignment="1">
      <alignment horizontal="right" vertical="center"/>
    </xf>
    <xf numFmtId="4" fontId="12" fillId="10" borderId="13" xfId="0" applyNumberFormat="1" applyFont="1" applyFill="1" applyBorder="1" applyAlignment="1">
      <alignment horizontal="right" vertical="center"/>
    </xf>
    <xf numFmtId="4" fontId="11" fillId="10" borderId="13" xfId="0" applyNumberFormat="1" applyFont="1" applyFill="1" applyBorder="1" applyAlignment="1">
      <alignment horizontal="right" vertical="center"/>
    </xf>
    <xf numFmtId="4" fontId="11" fillId="10" borderId="26" xfId="0" applyNumberFormat="1" applyFont="1" applyFill="1" applyBorder="1" applyAlignment="1">
      <alignment horizontal="right" vertical="center"/>
    </xf>
    <xf numFmtId="4" fontId="11" fillId="10" borderId="5" xfId="0" applyNumberFormat="1" applyFont="1" applyFill="1" applyBorder="1" applyAlignment="1">
      <alignment horizontal="right" vertical="center"/>
    </xf>
    <xf numFmtId="0" fontId="1" fillId="10" borderId="4" xfId="0" applyFont="1" applyFill="1" applyBorder="1"/>
    <xf numFmtId="4" fontId="1" fillId="10" borderId="4" xfId="0" applyNumberFormat="1" applyFont="1" applyFill="1" applyBorder="1"/>
    <xf numFmtId="0" fontId="11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49" fontId="10" fillId="3" borderId="31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wrapText="1"/>
    </xf>
    <xf numFmtId="4" fontId="11" fillId="3" borderId="13" xfId="0" applyNumberFormat="1" applyFont="1" applyFill="1" applyBorder="1" applyAlignment="1">
      <alignment horizontal="right"/>
    </xf>
    <xf numFmtId="4" fontId="11" fillId="3" borderId="13" xfId="0" applyNumberFormat="1" applyFont="1" applyFill="1" applyBorder="1" applyAlignment="1">
      <alignment horizontal="right" vertical="center"/>
    </xf>
    <xf numFmtId="4" fontId="11" fillId="3" borderId="7" xfId="0" applyNumberFormat="1" applyFont="1" applyFill="1" applyBorder="1" applyAlignment="1">
      <alignment horizontal="right" vertical="center"/>
    </xf>
    <xf numFmtId="4" fontId="11" fillId="3" borderId="6" xfId="0" applyNumberFormat="1" applyFont="1" applyFill="1" applyBorder="1" applyAlignment="1">
      <alignment horizontal="right" vertical="center"/>
    </xf>
    <xf numFmtId="0" fontId="1" fillId="3" borderId="0" xfId="0" applyFont="1" applyFill="1"/>
    <xf numFmtId="49" fontId="10" fillId="3" borderId="20" xfId="0" applyNumberFormat="1" applyFont="1" applyFill="1" applyBorder="1" applyAlignment="1">
      <alignment horizontal="center"/>
    </xf>
    <xf numFmtId="0" fontId="11" fillId="3" borderId="19" xfId="0" applyFont="1" applyFill="1" applyBorder="1" applyAlignment="1">
      <alignment wrapText="1"/>
    </xf>
    <xf numFmtId="4" fontId="11" fillId="3" borderId="21" xfId="0" applyNumberFormat="1" applyFont="1" applyFill="1" applyBorder="1" applyAlignment="1">
      <alignment horizontal="right" vertical="center"/>
    </xf>
    <xf numFmtId="4" fontId="11" fillId="3" borderId="5" xfId="0" applyNumberFormat="1" applyFont="1" applyFill="1" applyBorder="1" applyAlignment="1">
      <alignment horizontal="right" vertical="center"/>
    </xf>
    <xf numFmtId="49" fontId="10" fillId="3" borderId="20" xfId="0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wrapText="1"/>
    </xf>
    <xf numFmtId="0" fontId="1" fillId="3" borderId="4" xfId="0" applyFont="1" applyFill="1" applyBorder="1"/>
    <xf numFmtId="0" fontId="11" fillId="3" borderId="23" xfId="0" applyFont="1" applyFill="1" applyBorder="1" applyAlignment="1">
      <alignment wrapText="1"/>
    </xf>
    <xf numFmtId="0" fontId="11" fillId="3" borderId="5" xfId="0" applyFont="1" applyFill="1" applyBorder="1" applyAlignment="1">
      <alignment horizontal="left" wrapText="1"/>
    </xf>
    <xf numFmtId="49" fontId="10" fillId="3" borderId="24" xfId="0" applyNumberFormat="1" applyFont="1" applyFill="1" applyBorder="1" applyAlignment="1">
      <alignment horizontal="center"/>
    </xf>
    <xf numFmtId="0" fontId="11" fillId="3" borderId="13" xfId="0" applyFont="1" applyFill="1" applyBorder="1" applyAlignment="1">
      <alignment wrapText="1"/>
    </xf>
    <xf numFmtId="4" fontId="1" fillId="3" borderId="4" xfId="0" applyNumberFormat="1" applyFont="1" applyFill="1" applyBorder="1"/>
    <xf numFmtId="0" fontId="11" fillId="3" borderId="25" xfId="0" applyFont="1" applyFill="1" applyBorder="1" applyAlignment="1">
      <alignment wrapText="1"/>
    </xf>
    <xf numFmtId="4" fontId="17" fillId="3" borderId="0" xfId="0" applyNumberFormat="1" applyFont="1" applyFill="1"/>
    <xf numFmtId="0" fontId="11" fillId="3" borderId="5" xfId="0" applyFont="1" applyFill="1" applyBorder="1" applyAlignment="1">
      <alignment wrapText="1"/>
    </xf>
    <xf numFmtId="0" fontId="4" fillId="3" borderId="0" xfId="0" applyFont="1" applyFill="1"/>
    <xf numFmtId="4" fontId="1" fillId="3" borderId="0" xfId="0" applyNumberFormat="1" applyFont="1" applyFill="1"/>
    <xf numFmtId="0" fontId="11" fillId="3" borderId="25" xfId="0" applyFont="1" applyFill="1" applyBorder="1" applyAlignment="1">
      <alignment horizontal="left" wrapText="1"/>
    </xf>
    <xf numFmtId="0" fontId="11" fillId="3" borderId="13" xfId="0" applyFont="1" applyFill="1" applyBorder="1" applyAlignment="1">
      <alignment horizontal="left" wrapText="1"/>
    </xf>
    <xf numFmtId="4" fontId="11" fillId="3" borderId="26" xfId="0" applyNumberFormat="1" applyFont="1" applyFill="1" applyBorder="1" applyAlignment="1">
      <alignment horizontal="right" vertical="center"/>
    </xf>
    <xf numFmtId="49" fontId="10" fillId="3" borderId="27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horizontal="center"/>
    </xf>
    <xf numFmtId="49" fontId="10" fillId="3" borderId="13" xfId="0" applyNumberFormat="1" applyFont="1" applyFill="1" applyBorder="1" applyAlignment="1">
      <alignment horizontal="center"/>
    </xf>
    <xf numFmtId="0" fontId="11" fillId="3" borderId="26" xfId="0" applyFont="1" applyFill="1" applyBorder="1" applyAlignment="1">
      <alignment horizontal="left" wrapText="1"/>
    </xf>
    <xf numFmtId="4" fontId="10" fillId="3" borderId="34" xfId="0" applyNumberFormat="1" applyFont="1" applyFill="1" applyBorder="1" applyAlignment="1">
      <alignment horizontal="right"/>
    </xf>
    <xf numFmtId="4" fontId="10" fillId="3" borderId="39" xfId="0" applyNumberFormat="1" applyFont="1" applyFill="1" applyBorder="1" applyAlignment="1">
      <alignment horizontal="right" vertical="center"/>
    </xf>
    <xf numFmtId="4" fontId="10" fillId="3" borderId="34" xfId="0" applyNumberFormat="1" applyFont="1" applyFill="1" applyBorder="1" applyAlignment="1">
      <alignment horizontal="right" vertical="center"/>
    </xf>
    <xf numFmtId="0" fontId="1" fillId="3" borderId="3" xfId="0" applyFont="1" applyFill="1" applyBorder="1"/>
    <xf numFmtId="49" fontId="10" fillId="11" borderId="20" xfId="0" applyNumberFormat="1" applyFont="1" applyFill="1" applyBorder="1" applyAlignment="1">
      <alignment horizontal="center"/>
    </xf>
    <xf numFmtId="0" fontId="11" fillId="11" borderId="19" xfId="0" applyFont="1" applyFill="1" applyBorder="1" applyAlignment="1">
      <alignment wrapText="1"/>
    </xf>
    <xf numFmtId="4" fontId="12" fillId="11" borderId="13" xfId="0" applyNumberFormat="1" applyFont="1" applyFill="1" applyBorder="1" applyAlignment="1">
      <alignment horizontal="right"/>
    </xf>
    <xf numFmtId="4" fontId="11" fillId="11" borderId="13" xfId="0" applyNumberFormat="1" applyFont="1" applyFill="1" applyBorder="1" applyAlignment="1">
      <alignment horizontal="right"/>
    </xf>
    <xf numFmtId="4" fontId="12" fillId="11" borderId="13" xfId="0" applyNumberFormat="1" applyFont="1" applyFill="1" applyBorder="1" applyAlignment="1">
      <alignment horizontal="right" vertical="center"/>
    </xf>
    <xf numFmtId="4" fontId="11" fillId="11" borderId="13" xfId="0" applyNumberFormat="1" applyFont="1" applyFill="1" applyBorder="1" applyAlignment="1">
      <alignment horizontal="right" vertical="center"/>
    </xf>
    <xf numFmtId="4" fontId="11" fillId="11" borderId="21" xfId="0" applyNumberFormat="1" applyFont="1" applyFill="1" applyBorder="1" applyAlignment="1">
      <alignment horizontal="right" vertical="center"/>
    </xf>
    <xf numFmtId="4" fontId="11" fillId="11" borderId="5" xfId="0" applyNumberFormat="1" applyFont="1" applyFill="1" applyBorder="1" applyAlignment="1">
      <alignment horizontal="right" vertical="center"/>
    </xf>
    <xf numFmtId="49" fontId="10" fillId="11" borderId="20" xfId="0" applyNumberFormat="1" applyFont="1" applyFill="1" applyBorder="1" applyAlignment="1">
      <alignment horizontal="center" vertical="center"/>
    </xf>
    <xf numFmtId="0" fontId="11" fillId="11" borderId="22" xfId="0" applyFont="1" applyFill="1" applyBorder="1" applyAlignment="1">
      <alignment wrapText="1"/>
    </xf>
    <xf numFmtId="0" fontId="11" fillId="11" borderId="23" xfId="0" applyFont="1" applyFill="1" applyBorder="1" applyAlignment="1">
      <alignment wrapText="1"/>
    </xf>
    <xf numFmtId="0" fontId="11" fillId="11" borderId="5" xfId="0" applyFont="1" applyFill="1" applyBorder="1" applyAlignment="1">
      <alignment horizontal="left" wrapText="1"/>
    </xf>
    <xf numFmtId="49" fontId="10" fillId="11" borderId="24" xfId="0" applyNumberFormat="1" applyFont="1" applyFill="1" applyBorder="1" applyAlignment="1">
      <alignment horizontal="center"/>
    </xf>
    <xf numFmtId="0" fontId="11" fillId="11" borderId="13" xfId="0" applyFont="1" applyFill="1" applyBorder="1" applyAlignment="1">
      <alignment wrapText="1"/>
    </xf>
    <xf numFmtId="0" fontId="11" fillId="11" borderId="25" xfId="0" applyFont="1" applyFill="1" applyBorder="1" applyAlignment="1">
      <alignment wrapText="1"/>
    </xf>
    <xf numFmtId="0" fontId="11" fillId="11" borderId="5" xfId="0" applyFont="1" applyFill="1" applyBorder="1" applyAlignment="1">
      <alignment wrapText="1"/>
    </xf>
    <xf numFmtId="0" fontId="11" fillId="11" borderId="25" xfId="0" applyFont="1" applyFill="1" applyBorder="1" applyAlignment="1">
      <alignment horizontal="left" wrapText="1"/>
    </xf>
    <xf numFmtId="0" fontId="11" fillId="11" borderId="13" xfId="0" applyFont="1" applyFill="1" applyBorder="1" applyAlignment="1">
      <alignment horizontal="left" wrapText="1"/>
    </xf>
    <xf numFmtId="4" fontId="11" fillId="11" borderId="26" xfId="0" applyNumberFormat="1" applyFont="1" applyFill="1" applyBorder="1" applyAlignment="1">
      <alignment horizontal="right" vertical="center"/>
    </xf>
    <xf numFmtId="49" fontId="10" fillId="11" borderId="27" xfId="0" applyNumberFormat="1" applyFont="1" applyFill="1" applyBorder="1" applyAlignment="1">
      <alignment horizontal="center" vertical="center"/>
    </xf>
    <xf numFmtId="0" fontId="11" fillId="11" borderId="13" xfId="0" applyFont="1" applyFill="1" applyBorder="1" applyAlignment="1">
      <alignment horizontal="left" vertical="center" wrapText="1"/>
    </xf>
    <xf numFmtId="49" fontId="10" fillId="11" borderId="27" xfId="0" applyNumberFormat="1" applyFont="1" applyFill="1" applyBorder="1" applyAlignment="1">
      <alignment horizontal="center"/>
    </xf>
    <xf numFmtId="49" fontId="10" fillId="11" borderId="13" xfId="0" applyNumberFormat="1" applyFont="1" applyFill="1" applyBorder="1" applyAlignment="1">
      <alignment horizontal="center"/>
    </xf>
    <xf numFmtId="0" fontId="11" fillId="11" borderId="26" xfId="0" applyFont="1" applyFill="1" applyBorder="1" applyAlignment="1">
      <alignment horizontal="left" wrapText="1"/>
    </xf>
    <xf numFmtId="0" fontId="4" fillId="11" borderId="0" xfId="0" applyFont="1" applyFill="1"/>
    <xf numFmtId="0" fontId="1" fillId="11" borderId="0" xfId="0" applyFont="1" applyFill="1"/>
    <xf numFmtId="0" fontId="1" fillId="12" borderId="0" xfId="0" applyFont="1" applyFill="1"/>
    <xf numFmtId="0" fontId="0" fillId="12" borderId="0" xfId="0" applyFill="1"/>
    <xf numFmtId="0" fontId="1" fillId="11" borderId="4" xfId="0" applyFont="1" applyFill="1" applyBorder="1"/>
    <xf numFmtId="4" fontId="1" fillId="11" borderId="4" xfId="0" applyNumberFormat="1" applyFont="1" applyFill="1" applyBorder="1"/>
    <xf numFmtId="4" fontId="31" fillId="11" borderId="0" xfId="0" applyNumberFormat="1" applyFont="1" applyFill="1"/>
    <xf numFmtId="0" fontId="17" fillId="12" borderId="0" xfId="0" applyFont="1" applyFill="1"/>
    <xf numFmtId="4" fontId="30" fillId="3" borderId="4" xfId="0" applyNumberFormat="1" applyFont="1" applyFill="1" applyBorder="1"/>
    <xf numFmtId="4" fontId="30" fillId="11" borderId="4" xfId="0" applyNumberFormat="1" applyFont="1" applyFill="1" applyBorder="1"/>
    <xf numFmtId="0" fontId="30" fillId="11" borderId="0" xfId="0" applyFont="1" applyFill="1"/>
    <xf numFmtId="0" fontId="30" fillId="3" borderId="4" xfId="0" applyFont="1" applyFill="1" applyBorder="1"/>
    <xf numFmtId="4" fontId="30" fillId="3" borderId="0" xfId="0" applyNumberFormat="1" applyFont="1" applyFill="1"/>
    <xf numFmtId="4" fontId="10" fillId="11" borderId="34" xfId="0" applyNumberFormat="1" applyFont="1" applyFill="1" applyBorder="1" applyAlignment="1">
      <alignment horizontal="right"/>
    </xf>
    <xf numFmtId="4" fontId="10" fillId="11" borderId="39" xfId="0" applyNumberFormat="1" applyFont="1" applyFill="1" applyBorder="1" applyAlignment="1">
      <alignment horizontal="right" vertical="center"/>
    </xf>
    <xf numFmtId="4" fontId="10" fillId="11" borderId="34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6" fillId="2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12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4" fontId="4" fillId="2" borderId="6" xfId="0" applyNumberFormat="1" applyFont="1" applyFill="1" applyBorder="1" applyAlignment="1">
      <alignment horizontal="left"/>
    </xf>
    <xf numFmtId="0" fontId="3" fillId="0" borderId="8" xfId="0" applyFont="1" applyBorder="1"/>
    <xf numFmtId="0" fontId="5" fillId="2" borderId="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14" fillId="2" borderId="28" xfId="0" applyFont="1" applyFill="1" applyBorder="1" applyAlignment="1">
      <alignment horizontal="center"/>
    </xf>
    <xf numFmtId="0" fontId="3" fillId="0" borderId="29" xfId="0" applyFont="1" applyBorder="1"/>
    <xf numFmtId="0" fontId="15" fillId="2" borderId="6" xfId="0" applyFont="1" applyFill="1" applyBorder="1" applyAlignment="1">
      <alignment horizontal="left" vertical="center" wrapText="1"/>
    </xf>
    <xf numFmtId="165" fontId="5" fillId="2" borderId="6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3" fillId="0" borderId="37" xfId="0" applyFont="1" applyBorder="1"/>
    <xf numFmtId="0" fontId="15" fillId="0" borderId="6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center"/>
    </xf>
    <xf numFmtId="0" fontId="3" fillId="0" borderId="38" xfId="0" applyFont="1" applyBorder="1"/>
    <xf numFmtId="0" fontId="14" fillId="11" borderId="14" xfId="0" applyFont="1" applyFill="1" applyBorder="1" applyAlignment="1">
      <alignment horizontal="center"/>
    </xf>
    <xf numFmtId="0" fontId="3" fillId="12" borderId="3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7C457E2-4B31-4BC5-9F41-8CD148913B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96400" y="123825"/>
          <a:ext cx="91440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44E09FFE-04D1-422E-80D0-F43CD8B03F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00" y="123825"/>
          <a:ext cx="91440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123825</xdr:rowOff>
    </xdr:from>
    <xdr:ext cx="91440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opLeftCell="B1"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9" width="23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45261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5</v>
      </c>
      <c r="B7" s="232"/>
      <c r="C7" s="240"/>
      <c r="D7" s="231" t="s">
        <v>6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45261</v>
      </c>
      <c r="D9" s="6">
        <f>B5-20</f>
        <v>45241</v>
      </c>
      <c r="E9" s="6">
        <f>B5</f>
        <v>45261</v>
      </c>
      <c r="F9" s="6">
        <f>B5-20</f>
        <v>45241</v>
      </c>
      <c r="G9" s="6">
        <f>B5</f>
        <v>45261</v>
      </c>
      <c r="H9" s="249">
        <f>B5</f>
        <v>45261</v>
      </c>
      <c r="I9" s="232"/>
      <c r="J9" s="232"/>
      <c r="K9" s="240"/>
      <c r="L9" s="7">
        <f>B5</f>
        <v>45261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10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4" t="s">
        <v>20</v>
      </c>
      <c r="B11" s="15" t="s">
        <v>21</v>
      </c>
      <c r="C11" s="16">
        <v>2004.92</v>
      </c>
      <c r="D11" s="17">
        <v>0</v>
      </c>
      <c r="E11" s="17">
        <v>0</v>
      </c>
      <c r="F11" s="16">
        <v>568.88</v>
      </c>
      <c r="G11" s="17">
        <v>10.02</v>
      </c>
      <c r="H11" s="18">
        <f t="shared" ref="H11:H36" si="0">E11+G11</f>
        <v>10.02</v>
      </c>
      <c r="I11" s="16">
        <v>578.9</v>
      </c>
      <c r="J11" s="19">
        <v>0</v>
      </c>
      <c r="K11" s="20">
        <v>0</v>
      </c>
      <c r="L11" s="18">
        <f t="shared" ref="L11:L36" si="1">C11-D11-E11-F11-G11+J11-K11</f>
        <v>1426.02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4" t="s">
        <v>22</v>
      </c>
      <c r="B12" s="21" t="s">
        <v>23</v>
      </c>
      <c r="C12" s="16">
        <v>40596.839999999997</v>
      </c>
      <c r="D12" s="17">
        <v>8656.36</v>
      </c>
      <c r="E12" s="17">
        <v>270.64999999999998</v>
      </c>
      <c r="F12" s="16">
        <v>0</v>
      </c>
      <c r="G12" s="17">
        <v>0</v>
      </c>
      <c r="H12" s="18">
        <f t="shared" si="0"/>
        <v>270.64999999999998</v>
      </c>
      <c r="I12" s="16">
        <v>8927</v>
      </c>
      <c r="J12" s="19">
        <v>0.01</v>
      </c>
      <c r="K12" s="20">
        <v>0</v>
      </c>
      <c r="L12" s="18">
        <f t="shared" si="1"/>
        <v>31669.839999999993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9.25">
      <c r="A13" s="22" t="s">
        <v>24</v>
      </c>
      <c r="B13" s="23" t="s">
        <v>25</v>
      </c>
      <c r="C13" s="17">
        <v>899</v>
      </c>
      <c r="D13" s="17">
        <v>148.34</v>
      </c>
      <c r="E13" s="17">
        <v>6.74</v>
      </c>
      <c r="F13" s="17">
        <v>0</v>
      </c>
      <c r="G13" s="17">
        <v>0</v>
      </c>
      <c r="H13" s="18">
        <f t="shared" si="0"/>
        <v>6.74</v>
      </c>
      <c r="I13" s="17">
        <v>155.08000000000001</v>
      </c>
      <c r="J13" s="19">
        <v>0</v>
      </c>
      <c r="K13" s="20">
        <v>0</v>
      </c>
      <c r="L13" s="18">
        <f t="shared" si="1"/>
        <v>743.92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 t="s">
        <v>26</v>
      </c>
      <c r="B14" s="24" t="s">
        <v>27</v>
      </c>
      <c r="C14" s="16">
        <v>936347.8</v>
      </c>
      <c r="D14" s="16">
        <v>350174.08</v>
      </c>
      <c r="E14" s="17">
        <v>6988.66</v>
      </c>
      <c r="F14" s="16">
        <v>0</v>
      </c>
      <c r="G14" s="17">
        <v>0</v>
      </c>
      <c r="H14" s="18">
        <f t="shared" si="0"/>
        <v>6988.66</v>
      </c>
      <c r="I14" s="16">
        <v>357162.74</v>
      </c>
      <c r="J14" s="19">
        <v>0</v>
      </c>
      <c r="K14" s="20">
        <v>0</v>
      </c>
      <c r="L14" s="18">
        <f t="shared" si="1"/>
        <v>579185.05999999994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4" t="s">
        <v>28</v>
      </c>
      <c r="B15" s="25" t="s">
        <v>29</v>
      </c>
      <c r="C15" s="16">
        <v>400488.07</v>
      </c>
      <c r="D15" s="17">
        <v>212397.48</v>
      </c>
      <c r="E15" s="17">
        <v>3003.66</v>
      </c>
      <c r="F15" s="16">
        <v>0</v>
      </c>
      <c r="G15" s="17">
        <v>0</v>
      </c>
      <c r="H15" s="18">
        <f t="shared" si="0"/>
        <v>3003.66</v>
      </c>
      <c r="I15" s="16">
        <v>215401.14</v>
      </c>
      <c r="J15" s="19">
        <v>0</v>
      </c>
      <c r="K15" s="20">
        <v>0</v>
      </c>
      <c r="L15" s="18">
        <f t="shared" si="1"/>
        <v>185086.93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6" t="s">
        <v>30</v>
      </c>
      <c r="B16" s="27" t="s">
        <v>31</v>
      </c>
      <c r="C16" s="16">
        <v>11546</v>
      </c>
      <c r="D16" s="17">
        <v>0</v>
      </c>
      <c r="E16" s="17">
        <v>0</v>
      </c>
      <c r="F16" s="16">
        <v>6148.25</v>
      </c>
      <c r="G16" s="17">
        <v>86.6</v>
      </c>
      <c r="H16" s="18">
        <f t="shared" si="0"/>
        <v>86.6</v>
      </c>
      <c r="I16" s="16">
        <v>6234.84</v>
      </c>
      <c r="J16" s="19">
        <v>0.01</v>
      </c>
      <c r="K16" s="20">
        <v>0</v>
      </c>
      <c r="L16" s="18">
        <f t="shared" si="1"/>
        <v>5311.16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 t="s">
        <v>32</v>
      </c>
      <c r="B17" s="24" t="s">
        <v>33</v>
      </c>
      <c r="C17" s="16">
        <v>91827.48</v>
      </c>
      <c r="D17" s="17">
        <v>0</v>
      </c>
      <c r="E17" s="17">
        <v>0</v>
      </c>
      <c r="F17" s="16">
        <v>50225.5</v>
      </c>
      <c r="G17" s="17">
        <v>688.71</v>
      </c>
      <c r="H17" s="18">
        <f t="shared" si="0"/>
        <v>688.71</v>
      </c>
      <c r="I17" s="16">
        <v>50914.21</v>
      </c>
      <c r="J17" s="19">
        <v>0</v>
      </c>
      <c r="K17" s="20">
        <v>0</v>
      </c>
      <c r="L17" s="18">
        <f t="shared" si="1"/>
        <v>40913.269999999997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 t="s">
        <v>34</v>
      </c>
      <c r="B18" s="28" t="s">
        <v>35</v>
      </c>
      <c r="C18" s="16">
        <v>9.59</v>
      </c>
      <c r="D18" s="17">
        <v>0</v>
      </c>
      <c r="E18" s="17">
        <v>0</v>
      </c>
      <c r="F18" s="16">
        <v>4.3600000000000003</v>
      </c>
      <c r="G18" s="17">
        <v>0.05</v>
      </c>
      <c r="H18" s="18">
        <f t="shared" si="0"/>
        <v>0.05</v>
      </c>
      <c r="I18" s="16">
        <v>4.41</v>
      </c>
      <c r="J18" s="19">
        <v>0</v>
      </c>
      <c r="K18" s="18">
        <v>0</v>
      </c>
      <c r="L18" s="18">
        <f t="shared" si="1"/>
        <v>5.18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26" t="s">
        <v>36</v>
      </c>
      <c r="B19" s="15" t="s">
        <v>37</v>
      </c>
      <c r="C19" s="16">
        <v>264875.90999999997</v>
      </c>
      <c r="D19" s="17">
        <v>0</v>
      </c>
      <c r="E19" s="17">
        <v>0</v>
      </c>
      <c r="F19" s="16">
        <v>77694.91</v>
      </c>
      <c r="G19" s="17">
        <v>1820.95</v>
      </c>
      <c r="H19" s="18">
        <f t="shared" si="0"/>
        <v>1820.95</v>
      </c>
      <c r="I19" s="16">
        <v>79515.87</v>
      </c>
      <c r="J19" s="18">
        <v>0</v>
      </c>
      <c r="K19" s="18">
        <v>0.01</v>
      </c>
      <c r="L19" s="18">
        <f t="shared" si="1"/>
        <v>185360.03999999995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26" t="s">
        <v>38</v>
      </c>
      <c r="B20" s="15" t="s">
        <v>39</v>
      </c>
      <c r="C20" s="16">
        <v>181800.11</v>
      </c>
      <c r="D20" s="17">
        <v>0</v>
      </c>
      <c r="E20" s="17">
        <v>0</v>
      </c>
      <c r="F20" s="16">
        <v>152525.28</v>
      </c>
      <c r="G20" s="17">
        <v>956.14</v>
      </c>
      <c r="H20" s="18">
        <f t="shared" si="0"/>
        <v>956.14</v>
      </c>
      <c r="I20" s="16">
        <v>153481.42000000001</v>
      </c>
      <c r="J20" s="18">
        <v>0</v>
      </c>
      <c r="K20" s="18">
        <v>0</v>
      </c>
      <c r="L20" s="18">
        <f t="shared" si="1"/>
        <v>28318.689999999988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6" t="s">
        <v>40</v>
      </c>
      <c r="B21" s="21" t="s">
        <v>41</v>
      </c>
      <c r="C21" s="16">
        <v>10780.73</v>
      </c>
      <c r="D21" s="17">
        <v>3195.15</v>
      </c>
      <c r="E21" s="17">
        <v>72.260000000000005</v>
      </c>
      <c r="F21" s="16">
        <v>0</v>
      </c>
      <c r="G21" s="17">
        <v>0</v>
      </c>
      <c r="H21" s="18">
        <f t="shared" si="0"/>
        <v>72.260000000000005</v>
      </c>
      <c r="I21" s="16">
        <v>3267.42</v>
      </c>
      <c r="J21" s="18">
        <v>0</v>
      </c>
      <c r="K21" s="18">
        <v>0.01</v>
      </c>
      <c r="L21" s="18">
        <f t="shared" si="1"/>
        <v>7513.3099999999995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 t="s">
        <v>42</v>
      </c>
      <c r="B22" s="27" t="s">
        <v>43</v>
      </c>
      <c r="C22" s="16">
        <v>6108.29</v>
      </c>
      <c r="D22" s="17">
        <v>0</v>
      </c>
      <c r="E22" s="17">
        <v>0</v>
      </c>
      <c r="F22" s="16">
        <v>3425.25</v>
      </c>
      <c r="G22" s="17">
        <v>51.4</v>
      </c>
      <c r="H22" s="18">
        <f t="shared" si="0"/>
        <v>51.4</v>
      </c>
      <c r="I22" s="16">
        <v>3476.65</v>
      </c>
      <c r="J22" s="18">
        <v>0</v>
      </c>
      <c r="K22" s="18">
        <v>0</v>
      </c>
      <c r="L22" s="18">
        <f t="shared" si="1"/>
        <v>2631.64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 t="s">
        <v>44</v>
      </c>
      <c r="B23" s="27" t="s">
        <v>45</v>
      </c>
      <c r="C23" s="16">
        <v>25987.57</v>
      </c>
      <c r="D23" s="17">
        <v>0</v>
      </c>
      <c r="E23" s="17">
        <v>0</v>
      </c>
      <c r="F23" s="16">
        <v>17806.240000000002</v>
      </c>
      <c r="G23" s="17">
        <v>194.91</v>
      </c>
      <c r="H23" s="18">
        <f t="shared" si="0"/>
        <v>194.91</v>
      </c>
      <c r="I23" s="16">
        <v>18001.14</v>
      </c>
      <c r="J23" s="18">
        <v>0.01</v>
      </c>
      <c r="K23" s="18">
        <v>0</v>
      </c>
      <c r="L23" s="18">
        <f t="shared" si="1"/>
        <v>7986.4299999999985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 t="s">
        <v>46</v>
      </c>
      <c r="B24" s="24" t="s">
        <v>47</v>
      </c>
      <c r="C24" s="16">
        <v>2066035.37</v>
      </c>
      <c r="D24" s="17">
        <v>0</v>
      </c>
      <c r="E24" s="17">
        <v>0</v>
      </c>
      <c r="F24" s="16">
        <v>434819.13</v>
      </c>
      <c r="G24" s="17">
        <v>15490.54</v>
      </c>
      <c r="H24" s="18">
        <f t="shared" si="0"/>
        <v>15490.54</v>
      </c>
      <c r="I24" s="16">
        <v>450309.44</v>
      </c>
      <c r="J24" s="18">
        <v>0.23</v>
      </c>
      <c r="K24" s="18">
        <v>0</v>
      </c>
      <c r="L24" s="18">
        <f t="shared" si="1"/>
        <v>1615725.9300000002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 t="s">
        <v>48</v>
      </c>
      <c r="B25" s="31" t="s">
        <v>49</v>
      </c>
      <c r="C25" s="16">
        <v>2500.06</v>
      </c>
      <c r="D25" s="17">
        <v>0</v>
      </c>
      <c r="E25" s="17">
        <v>0</v>
      </c>
      <c r="F25" s="16">
        <v>0</v>
      </c>
      <c r="G25" s="17">
        <v>0</v>
      </c>
      <c r="H25" s="18">
        <f t="shared" si="0"/>
        <v>0</v>
      </c>
      <c r="I25" s="16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16">
        <v>83411.47</v>
      </c>
      <c r="D26" s="17">
        <v>0</v>
      </c>
      <c r="E26" s="17">
        <v>0</v>
      </c>
      <c r="F26" s="16">
        <v>36839.82</v>
      </c>
      <c r="G26" s="17">
        <v>417.06</v>
      </c>
      <c r="H26" s="18">
        <f t="shared" si="0"/>
        <v>417.06</v>
      </c>
      <c r="I26" s="16">
        <v>37256.879999999997</v>
      </c>
      <c r="J26" s="19">
        <v>0</v>
      </c>
      <c r="K26" s="20">
        <v>0</v>
      </c>
      <c r="L26" s="18">
        <f t="shared" si="1"/>
        <v>46154.590000000004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16">
        <v>994.4</v>
      </c>
      <c r="D27" s="17">
        <v>342.47</v>
      </c>
      <c r="E27" s="17">
        <v>7.46</v>
      </c>
      <c r="F27" s="17">
        <v>0</v>
      </c>
      <c r="G27" s="17">
        <v>0</v>
      </c>
      <c r="H27" s="18">
        <f t="shared" si="0"/>
        <v>7.46</v>
      </c>
      <c r="I27" s="16">
        <v>349.93</v>
      </c>
      <c r="J27" s="19">
        <v>0</v>
      </c>
      <c r="K27" s="20">
        <v>0</v>
      </c>
      <c r="L27" s="18">
        <f t="shared" si="1"/>
        <v>644.46999999999991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16">
        <v>0.01</v>
      </c>
      <c r="D28" s="17">
        <v>0</v>
      </c>
      <c r="E28" s="17">
        <v>0</v>
      </c>
      <c r="F28" s="16">
        <v>0.01</v>
      </c>
      <c r="G28" s="17">
        <v>0</v>
      </c>
      <c r="H28" s="18">
        <f t="shared" si="0"/>
        <v>0</v>
      </c>
      <c r="I28" s="16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 t="s">
        <v>55</v>
      </c>
      <c r="B29" s="35" t="s">
        <v>56</v>
      </c>
      <c r="C29" s="16">
        <v>10120</v>
      </c>
      <c r="D29" s="17">
        <v>2428.8000000000002</v>
      </c>
      <c r="E29" s="17">
        <v>151.80000000000001</v>
      </c>
      <c r="F29" s="16">
        <v>0</v>
      </c>
      <c r="G29" s="17">
        <v>0</v>
      </c>
      <c r="H29" s="18">
        <f t="shared" si="0"/>
        <v>151.80000000000001</v>
      </c>
      <c r="I29" s="16">
        <v>2580.6</v>
      </c>
      <c r="J29" s="33">
        <v>0</v>
      </c>
      <c r="K29" s="20">
        <v>0</v>
      </c>
      <c r="L29" s="18">
        <f t="shared" si="1"/>
        <v>7539.4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 t="s">
        <v>57</v>
      </c>
      <c r="B30" s="35" t="s">
        <v>58</v>
      </c>
      <c r="C30" s="17">
        <v>7455</v>
      </c>
      <c r="D30" s="17">
        <v>1857.98</v>
      </c>
      <c r="E30" s="17">
        <v>111.83</v>
      </c>
      <c r="F30" s="17">
        <v>0</v>
      </c>
      <c r="G30" s="17">
        <v>0</v>
      </c>
      <c r="H30" s="18">
        <f t="shared" si="0"/>
        <v>111.83</v>
      </c>
      <c r="I30" s="17">
        <v>1969.8</v>
      </c>
      <c r="J30" s="33">
        <v>0.01</v>
      </c>
      <c r="K30" s="20">
        <v>0</v>
      </c>
      <c r="L30" s="18">
        <f t="shared" si="1"/>
        <v>5485.2000000000007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37" t="s">
        <v>59</v>
      </c>
      <c r="B31" s="32" t="s">
        <v>60</v>
      </c>
      <c r="C31" s="16">
        <v>21724.6</v>
      </c>
      <c r="D31" s="17">
        <v>10574.1</v>
      </c>
      <c r="E31" s="17">
        <v>325.87</v>
      </c>
      <c r="F31" s="16">
        <v>0</v>
      </c>
      <c r="G31" s="17">
        <v>0</v>
      </c>
      <c r="H31" s="18">
        <f t="shared" si="0"/>
        <v>325.87</v>
      </c>
      <c r="I31" s="16">
        <v>10899.97</v>
      </c>
      <c r="J31" s="20">
        <v>0</v>
      </c>
      <c r="K31" s="20">
        <v>0</v>
      </c>
      <c r="L31" s="18">
        <f t="shared" si="1"/>
        <v>10824.629999999997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 t="s">
        <v>61</v>
      </c>
      <c r="B32" s="32" t="s">
        <v>62</v>
      </c>
      <c r="C32" s="16">
        <v>1237.17</v>
      </c>
      <c r="D32" s="17">
        <v>649.51</v>
      </c>
      <c r="E32" s="17">
        <v>18.559999999999999</v>
      </c>
      <c r="F32" s="16">
        <v>0</v>
      </c>
      <c r="G32" s="17">
        <v>0</v>
      </c>
      <c r="H32" s="18">
        <f t="shared" si="0"/>
        <v>18.559999999999999</v>
      </c>
      <c r="I32" s="16">
        <v>668.07</v>
      </c>
      <c r="J32" s="20">
        <v>0</v>
      </c>
      <c r="K32" s="20">
        <v>0</v>
      </c>
      <c r="L32" s="18">
        <f t="shared" si="1"/>
        <v>569.10000000000014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8" t="s">
        <v>63</v>
      </c>
      <c r="B33" s="39" t="s">
        <v>64</v>
      </c>
      <c r="C33" s="40">
        <f>3370518.59+4672.8</f>
        <v>3375191.3899999997</v>
      </c>
      <c r="D33" s="41">
        <v>1386586.63</v>
      </c>
      <c r="E33" s="41">
        <v>50627.87</v>
      </c>
      <c r="F33" s="40">
        <v>0</v>
      </c>
      <c r="G33" s="41">
        <v>0</v>
      </c>
      <c r="H33" s="18">
        <f t="shared" si="0"/>
        <v>50627.87</v>
      </c>
      <c r="I33" s="40">
        <v>1437284.59</v>
      </c>
      <c r="J33" s="33">
        <v>0</v>
      </c>
      <c r="K33" s="20">
        <v>70.09</v>
      </c>
      <c r="L33" s="18">
        <f t="shared" si="1"/>
        <v>1937906.7999999996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 t="s">
        <v>65</v>
      </c>
      <c r="B34" s="23" t="s">
        <v>66</v>
      </c>
      <c r="C34" s="16">
        <v>2547.14</v>
      </c>
      <c r="D34" s="17">
        <v>745.04</v>
      </c>
      <c r="E34" s="17">
        <v>19.100000000000001</v>
      </c>
      <c r="F34" s="16">
        <v>0</v>
      </c>
      <c r="G34" s="17">
        <v>0</v>
      </c>
      <c r="H34" s="18">
        <f t="shared" si="0"/>
        <v>19.100000000000001</v>
      </c>
      <c r="I34" s="16">
        <v>764.14</v>
      </c>
      <c r="J34" s="33">
        <v>0</v>
      </c>
      <c r="K34" s="20">
        <v>0</v>
      </c>
      <c r="L34" s="18">
        <f t="shared" si="1"/>
        <v>1783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 t="s">
        <v>67</v>
      </c>
      <c r="B35" s="28" t="s">
        <v>68</v>
      </c>
      <c r="C35" s="16">
        <v>19881</v>
      </c>
      <c r="D35" s="17">
        <v>9407.3700000000008</v>
      </c>
      <c r="E35" s="17">
        <v>149.11000000000001</v>
      </c>
      <c r="F35" s="16">
        <v>0</v>
      </c>
      <c r="G35" s="17">
        <v>0</v>
      </c>
      <c r="H35" s="18">
        <f t="shared" si="0"/>
        <v>149.11000000000001</v>
      </c>
      <c r="I35" s="16">
        <v>9556.48</v>
      </c>
      <c r="J35" s="33">
        <v>0</v>
      </c>
      <c r="K35" s="20">
        <v>0</v>
      </c>
      <c r="L35" s="18">
        <f t="shared" si="1"/>
        <v>10324.519999999999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69</v>
      </c>
      <c r="B36" s="31" t="s">
        <v>70</v>
      </c>
      <c r="C36" s="16">
        <v>224641.08</v>
      </c>
      <c r="D36" s="17">
        <v>0</v>
      </c>
      <c r="E36" s="17">
        <v>0</v>
      </c>
      <c r="F36" s="16">
        <v>39548.1</v>
      </c>
      <c r="G36" s="16">
        <v>1123.21</v>
      </c>
      <c r="H36" s="18">
        <f t="shared" si="0"/>
        <v>1123.21</v>
      </c>
      <c r="I36" s="16">
        <v>40671.300000000003</v>
      </c>
      <c r="J36" s="33">
        <v>0.01</v>
      </c>
      <c r="K36" s="20">
        <v>0</v>
      </c>
      <c r="L36" s="18">
        <f t="shared" si="1"/>
        <v>183969.78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7789011</v>
      </c>
      <c r="D37" s="42">
        <f t="shared" si="2"/>
        <v>1987163.31</v>
      </c>
      <c r="E37" s="42">
        <f t="shared" si="2"/>
        <v>61753.57</v>
      </c>
      <c r="F37" s="42">
        <f t="shared" si="2"/>
        <v>819605.73</v>
      </c>
      <c r="G37" s="42">
        <f t="shared" si="2"/>
        <v>20839.59</v>
      </c>
      <c r="H37" s="42">
        <f t="shared" si="2"/>
        <v>82593.160000000018</v>
      </c>
      <c r="I37" s="42">
        <f t="shared" si="2"/>
        <v>2889432.0300000003</v>
      </c>
      <c r="J37" s="43"/>
      <c r="K37" s="43"/>
      <c r="L37" s="44">
        <f>SUM(L11:L36)</f>
        <v>4899578.97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48" t="s">
        <v>72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/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A8" sqref="A8: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45505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100</v>
      </c>
      <c r="B7" s="232"/>
      <c r="C7" s="240"/>
      <c r="D7" s="231" t="s">
        <v>101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66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45505</v>
      </c>
      <c r="D9" s="6">
        <f>B5-20</f>
        <v>45485</v>
      </c>
      <c r="E9" s="6">
        <f>B5</f>
        <v>45505</v>
      </c>
      <c r="F9" s="6">
        <f>B5-20</f>
        <v>45485</v>
      </c>
      <c r="G9" s="6">
        <f>B5</f>
        <v>45505</v>
      </c>
      <c r="H9" s="249">
        <f>B5</f>
        <v>45505</v>
      </c>
      <c r="I9" s="232"/>
      <c r="J9" s="232"/>
      <c r="K9" s="240"/>
      <c r="L9" s="7">
        <f>B5</f>
        <v>45505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102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7" t="s">
        <v>20</v>
      </c>
      <c r="B11" s="68" t="s">
        <v>21</v>
      </c>
      <c r="C11" s="69">
        <v>2004.92</v>
      </c>
      <c r="D11" s="70">
        <v>0</v>
      </c>
      <c r="E11" s="70">
        <v>0</v>
      </c>
      <c r="F11" s="69">
        <v>649.07000000000005</v>
      </c>
      <c r="G11" s="70">
        <v>10.02</v>
      </c>
      <c r="H11" s="71">
        <f t="shared" ref="H11:H36" si="0">E11+G11</f>
        <v>10.02</v>
      </c>
      <c r="I11" s="72">
        <v>659.1</v>
      </c>
      <c r="J11" s="73">
        <v>0</v>
      </c>
      <c r="K11" s="74">
        <v>0.01</v>
      </c>
      <c r="L11" s="71">
        <f t="shared" ref="L11:L36" si="1">C11-D11-E11-F11-G11+J11-K11</f>
        <v>1345.82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67" t="s">
        <v>22</v>
      </c>
      <c r="B12" s="76" t="s">
        <v>23</v>
      </c>
      <c r="C12" s="69">
        <v>40596.839999999997</v>
      </c>
      <c r="D12" s="70">
        <v>10821.52</v>
      </c>
      <c r="E12" s="70">
        <v>270.64999999999998</v>
      </c>
      <c r="F12" s="69">
        <v>0</v>
      </c>
      <c r="G12" s="70">
        <v>0</v>
      </c>
      <c r="H12" s="71">
        <f t="shared" si="0"/>
        <v>270.64999999999998</v>
      </c>
      <c r="I12" s="72">
        <v>11092.17</v>
      </c>
      <c r="J12" s="73">
        <v>0</v>
      </c>
      <c r="K12" s="74">
        <v>0</v>
      </c>
      <c r="L12" s="71">
        <f t="shared" si="1"/>
        <v>29504.669999999995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29.25">
      <c r="A13" s="77" t="s">
        <v>24</v>
      </c>
      <c r="B13" s="78" t="s">
        <v>25</v>
      </c>
      <c r="C13" s="70">
        <v>899</v>
      </c>
      <c r="D13" s="70">
        <v>202.28</v>
      </c>
      <c r="E13" s="70">
        <v>6.74</v>
      </c>
      <c r="F13" s="70">
        <v>0</v>
      </c>
      <c r="G13" s="70">
        <v>0</v>
      </c>
      <c r="H13" s="71">
        <f t="shared" si="0"/>
        <v>6.74</v>
      </c>
      <c r="I13" s="71">
        <v>209.02</v>
      </c>
      <c r="J13" s="73">
        <v>0</v>
      </c>
      <c r="K13" s="74">
        <v>0</v>
      </c>
      <c r="L13" s="71">
        <f t="shared" si="1"/>
        <v>689.98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7" t="s">
        <v>26</v>
      </c>
      <c r="B14" s="79" t="s">
        <v>27</v>
      </c>
      <c r="C14" s="69">
        <v>1627197.03</v>
      </c>
      <c r="D14" s="69">
        <v>371991.86</v>
      </c>
      <c r="E14" s="70">
        <v>5446.49</v>
      </c>
      <c r="F14" s="69">
        <v>0</v>
      </c>
      <c r="G14" s="70">
        <v>0</v>
      </c>
      <c r="H14" s="71">
        <f t="shared" si="0"/>
        <v>5446.49</v>
      </c>
      <c r="I14" s="72">
        <v>377438.34</v>
      </c>
      <c r="J14" s="73">
        <v>0.01</v>
      </c>
      <c r="K14" s="74">
        <v>0</v>
      </c>
      <c r="L14" s="71">
        <f t="shared" si="1"/>
        <v>1249758.69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67" t="s">
        <v>28</v>
      </c>
      <c r="B15" s="80" t="s">
        <v>29</v>
      </c>
      <c r="C15" s="69">
        <v>400488.07</v>
      </c>
      <c r="D15" s="70">
        <v>236426.76</v>
      </c>
      <c r="E15" s="70">
        <v>3003.66</v>
      </c>
      <c r="F15" s="69">
        <v>0</v>
      </c>
      <c r="G15" s="70">
        <v>0</v>
      </c>
      <c r="H15" s="71">
        <f t="shared" si="0"/>
        <v>3003.66</v>
      </c>
      <c r="I15" s="72">
        <v>239430.42</v>
      </c>
      <c r="J15" s="73">
        <v>0</v>
      </c>
      <c r="K15" s="74">
        <v>0</v>
      </c>
      <c r="L15" s="71">
        <f t="shared" si="1"/>
        <v>161057.65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1" t="s">
        <v>30</v>
      </c>
      <c r="B16" s="82" t="s">
        <v>31</v>
      </c>
      <c r="C16" s="69">
        <v>11546</v>
      </c>
      <c r="D16" s="70">
        <v>0</v>
      </c>
      <c r="E16" s="70">
        <v>0</v>
      </c>
      <c r="F16" s="69">
        <v>6841.01</v>
      </c>
      <c r="G16" s="70">
        <v>86.6</v>
      </c>
      <c r="H16" s="71">
        <f t="shared" si="0"/>
        <v>86.6</v>
      </c>
      <c r="I16" s="72">
        <v>6927.6</v>
      </c>
      <c r="J16" s="73">
        <v>0.01</v>
      </c>
      <c r="K16" s="74">
        <v>0</v>
      </c>
      <c r="L16" s="71">
        <f t="shared" si="1"/>
        <v>4618.3999999999996</v>
      </c>
      <c r="M16" s="1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1" t="s">
        <v>32</v>
      </c>
      <c r="B17" s="79" t="s">
        <v>33</v>
      </c>
      <c r="C17" s="69">
        <v>91827.48</v>
      </c>
      <c r="D17" s="70">
        <v>0</v>
      </c>
      <c r="E17" s="70">
        <v>0</v>
      </c>
      <c r="F17" s="69">
        <v>55735.15</v>
      </c>
      <c r="G17" s="70">
        <v>688.71</v>
      </c>
      <c r="H17" s="71">
        <f t="shared" si="0"/>
        <v>688.71</v>
      </c>
      <c r="I17" s="72">
        <v>56423.86</v>
      </c>
      <c r="J17" s="73">
        <v>0</v>
      </c>
      <c r="K17" s="74">
        <v>0</v>
      </c>
      <c r="L17" s="71">
        <f t="shared" si="1"/>
        <v>35403.619999999995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81" t="s">
        <v>34</v>
      </c>
      <c r="B18" s="83" t="s">
        <v>35</v>
      </c>
      <c r="C18" s="69">
        <v>3008.59</v>
      </c>
      <c r="D18" s="70">
        <v>0</v>
      </c>
      <c r="E18" s="70">
        <v>0</v>
      </c>
      <c r="F18" s="69">
        <v>19.739999999999998</v>
      </c>
      <c r="G18" s="70">
        <v>15.04</v>
      </c>
      <c r="H18" s="71">
        <f t="shared" si="0"/>
        <v>15.04</v>
      </c>
      <c r="I18" s="72">
        <v>34.79</v>
      </c>
      <c r="J18" s="73">
        <v>0</v>
      </c>
      <c r="K18" s="71">
        <v>0</v>
      </c>
      <c r="L18" s="71">
        <f t="shared" si="1"/>
        <v>2973.8100000000004</v>
      </c>
      <c r="M18" s="100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"/>
      <c r="Z18" s="1"/>
    </row>
    <row r="19" spans="1:26">
      <c r="A19" s="81" t="s">
        <v>36</v>
      </c>
      <c r="B19" s="68" t="s">
        <v>37</v>
      </c>
      <c r="C19" s="69">
        <v>394606.89</v>
      </c>
      <c r="D19" s="70">
        <v>0</v>
      </c>
      <c r="E19" s="70">
        <v>0</v>
      </c>
      <c r="F19" s="69">
        <v>94533.85</v>
      </c>
      <c r="G19" s="70">
        <v>2542.5700000000002</v>
      </c>
      <c r="H19" s="71">
        <f t="shared" si="0"/>
        <v>2542.5700000000002</v>
      </c>
      <c r="I19" s="72">
        <v>97076.42</v>
      </c>
      <c r="J19" s="71">
        <v>0</v>
      </c>
      <c r="K19" s="71">
        <v>0</v>
      </c>
      <c r="L19" s="71">
        <f t="shared" si="1"/>
        <v>297530.47000000003</v>
      </c>
      <c r="M19" s="75"/>
      <c r="N19" s="9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81" t="s">
        <v>38</v>
      </c>
      <c r="B20" s="68" t="s">
        <v>39</v>
      </c>
      <c r="C20" s="69">
        <v>181800.11</v>
      </c>
      <c r="D20" s="70">
        <v>0</v>
      </c>
      <c r="E20" s="70">
        <v>0</v>
      </c>
      <c r="F20" s="70">
        <v>159768.51</v>
      </c>
      <c r="G20" s="70">
        <v>550.23</v>
      </c>
      <c r="H20" s="71">
        <f t="shared" si="0"/>
        <v>550.23</v>
      </c>
      <c r="I20" s="72">
        <v>160318.73000000001</v>
      </c>
      <c r="J20" s="71">
        <v>0.01</v>
      </c>
      <c r="K20" s="71">
        <v>0</v>
      </c>
      <c r="L20" s="71">
        <f t="shared" si="1"/>
        <v>21481.379999999976</v>
      </c>
      <c r="M20" s="66"/>
      <c r="N20" s="75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81" t="s">
        <v>40</v>
      </c>
      <c r="B21" s="76" t="s">
        <v>41</v>
      </c>
      <c r="C21" s="69">
        <v>10780.73</v>
      </c>
      <c r="D21" s="70">
        <v>3833.4</v>
      </c>
      <c r="E21" s="70">
        <v>80.86</v>
      </c>
      <c r="F21" s="69">
        <v>0</v>
      </c>
      <c r="G21" s="70">
        <v>0</v>
      </c>
      <c r="H21" s="71">
        <f t="shared" si="0"/>
        <v>80.86</v>
      </c>
      <c r="I21" s="72">
        <v>3914.26</v>
      </c>
      <c r="J21" s="71">
        <v>0</v>
      </c>
      <c r="K21" s="71">
        <v>0</v>
      </c>
      <c r="L21" s="71">
        <f t="shared" si="1"/>
        <v>6866.47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1" t="s">
        <v>42</v>
      </c>
      <c r="B22" s="82" t="s">
        <v>43</v>
      </c>
      <c r="C22" s="69">
        <v>6108.29</v>
      </c>
      <c r="D22" s="70">
        <v>0</v>
      </c>
      <c r="E22" s="70">
        <v>0</v>
      </c>
      <c r="F22" s="69">
        <v>3836.46</v>
      </c>
      <c r="G22" s="70">
        <v>51.4</v>
      </c>
      <c r="H22" s="71">
        <f t="shared" si="0"/>
        <v>51.4</v>
      </c>
      <c r="I22" s="72">
        <v>3887.86</v>
      </c>
      <c r="J22" s="71">
        <v>0</v>
      </c>
      <c r="K22" s="71">
        <v>0</v>
      </c>
      <c r="L22" s="71">
        <f t="shared" si="1"/>
        <v>2220.4299999999998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1" t="s">
        <v>44</v>
      </c>
      <c r="B23" s="82" t="s">
        <v>45</v>
      </c>
      <c r="C23" s="69">
        <v>25987.57</v>
      </c>
      <c r="D23" s="70">
        <v>0</v>
      </c>
      <c r="E23" s="70">
        <v>0</v>
      </c>
      <c r="F23" s="69">
        <v>19314.330000000002</v>
      </c>
      <c r="G23" s="70">
        <v>143.75</v>
      </c>
      <c r="H23" s="71">
        <f t="shared" si="0"/>
        <v>143.75</v>
      </c>
      <c r="I23" s="72">
        <v>19458.07</v>
      </c>
      <c r="J23" s="71">
        <v>0.01</v>
      </c>
      <c r="K23" s="71">
        <v>0</v>
      </c>
      <c r="L23" s="71">
        <f t="shared" si="1"/>
        <v>6529.4999999999982</v>
      </c>
      <c r="M23" s="95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81" t="s">
        <v>46</v>
      </c>
      <c r="B24" s="79" t="s">
        <v>47</v>
      </c>
      <c r="C24" s="69">
        <v>2066035.37</v>
      </c>
      <c r="D24" s="70">
        <v>0</v>
      </c>
      <c r="E24" s="70">
        <v>0</v>
      </c>
      <c r="F24" s="69">
        <v>558776.30000000005</v>
      </c>
      <c r="G24" s="70">
        <v>15495.27</v>
      </c>
      <c r="H24" s="71">
        <f t="shared" si="0"/>
        <v>15495.27</v>
      </c>
      <c r="I24" s="69">
        <v>574271.56000000006</v>
      </c>
      <c r="J24" s="71">
        <v>0.01</v>
      </c>
      <c r="K24" s="71">
        <v>0</v>
      </c>
      <c r="L24" s="71">
        <f t="shared" si="1"/>
        <v>1491763.81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81" t="s">
        <v>48</v>
      </c>
      <c r="B25" s="84" t="s">
        <v>49</v>
      </c>
      <c r="C25" s="69">
        <v>2500.06</v>
      </c>
      <c r="D25" s="70">
        <v>0</v>
      </c>
      <c r="E25" s="70">
        <v>0</v>
      </c>
      <c r="F25" s="69">
        <v>0</v>
      </c>
      <c r="G25" s="70">
        <v>0</v>
      </c>
      <c r="H25" s="71">
        <f t="shared" si="0"/>
        <v>0</v>
      </c>
      <c r="I25" s="69">
        <v>0</v>
      </c>
      <c r="J25" s="74">
        <v>0</v>
      </c>
      <c r="K25" s="74">
        <v>0</v>
      </c>
      <c r="L25" s="71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81">
        <v>26</v>
      </c>
      <c r="B26" s="80" t="s">
        <v>50</v>
      </c>
      <c r="C26" s="69">
        <v>83411.47</v>
      </c>
      <c r="D26" s="70">
        <v>0</v>
      </c>
      <c r="E26" s="70">
        <v>0</v>
      </c>
      <c r="F26" s="69">
        <v>40176.28</v>
      </c>
      <c r="G26" s="70">
        <v>417.06</v>
      </c>
      <c r="H26" s="71">
        <f t="shared" si="0"/>
        <v>417.06</v>
      </c>
      <c r="I26" s="69">
        <v>40593.339999999997</v>
      </c>
      <c r="J26" s="74">
        <v>0</v>
      </c>
      <c r="K26" s="74">
        <v>0</v>
      </c>
      <c r="L26" s="71">
        <f t="shared" si="1"/>
        <v>42818.130000000005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81" t="s">
        <v>51</v>
      </c>
      <c r="B27" s="85" t="s">
        <v>52</v>
      </c>
      <c r="C27" s="69">
        <v>994.4</v>
      </c>
      <c r="D27" s="70">
        <v>402.14</v>
      </c>
      <c r="E27" s="70">
        <v>7.46</v>
      </c>
      <c r="F27" s="70">
        <v>0</v>
      </c>
      <c r="G27" s="70">
        <v>0</v>
      </c>
      <c r="H27" s="71">
        <f t="shared" si="0"/>
        <v>7.46</v>
      </c>
      <c r="I27" s="69">
        <v>409.6</v>
      </c>
      <c r="J27" s="73">
        <v>0</v>
      </c>
      <c r="K27" s="74">
        <v>0</v>
      </c>
      <c r="L27" s="71">
        <f t="shared" si="1"/>
        <v>584.79999999999995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81" t="s">
        <v>53</v>
      </c>
      <c r="B28" s="85" t="s">
        <v>54</v>
      </c>
      <c r="C28" s="69">
        <v>0.01</v>
      </c>
      <c r="D28" s="70">
        <v>0</v>
      </c>
      <c r="E28" s="70">
        <v>0</v>
      </c>
      <c r="F28" s="69">
        <v>0.01</v>
      </c>
      <c r="G28" s="70">
        <v>0</v>
      </c>
      <c r="H28" s="71">
        <f t="shared" si="0"/>
        <v>0</v>
      </c>
      <c r="I28" s="69">
        <v>0.01</v>
      </c>
      <c r="J28" s="86">
        <v>0</v>
      </c>
      <c r="K28" s="74">
        <v>0</v>
      </c>
      <c r="L28" s="71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7" t="s">
        <v>55</v>
      </c>
      <c r="B29" s="88" t="s">
        <v>56</v>
      </c>
      <c r="C29" s="69">
        <v>46277.07</v>
      </c>
      <c r="D29" s="70">
        <v>4958.5</v>
      </c>
      <c r="E29" s="70">
        <v>694.16</v>
      </c>
      <c r="F29" s="69">
        <v>0</v>
      </c>
      <c r="G29" s="70">
        <v>0</v>
      </c>
      <c r="H29" s="71">
        <f t="shared" si="0"/>
        <v>694.16</v>
      </c>
      <c r="I29" s="69">
        <v>5652.66</v>
      </c>
      <c r="J29" s="86">
        <v>0</v>
      </c>
      <c r="K29" s="74">
        <v>0</v>
      </c>
      <c r="L29" s="71">
        <f t="shared" si="1"/>
        <v>40624.409999999996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87" t="s">
        <v>57</v>
      </c>
      <c r="B30" s="88" t="s">
        <v>58</v>
      </c>
      <c r="C30" s="70">
        <v>7455</v>
      </c>
      <c r="D30" s="70">
        <v>2752.58</v>
      </c>
      <c r="E30" s="70">
        <v>111.83</v>
      </c>
      <c r="F30" s="70">
        <v>0</v>
      </c>
      <c r="G30" s="70">
        <v>0</v>
      </c>
      <c r="H30" s="71">
        <f t="shared" si="0"/>
        <v>111.83</v>
      </c>
      <c r="I30" s="70">
        <v>2864.4</v>
      </c>
      <c r="J30" s="86">
        <v>0.01</v>
      </c>
      <c r="K30" s="74">
        <v>0</v>
      </c>
      <c r="L30" s="71">
        <f t="shared" si="1"/>
        <v>4590.6000000000004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89" t="s">
        <v>59</v>
      </c>
      <c r="B31" s="85" t="s">
        <v>60</v>
      </c>
      <c r="C31" s="69">
        <v>21724.6</v>
      </c>
      <c r="D31" s="70">
        <v>13181.06</v>
      </c>
      <c r="E31" s="70">
        <v>325.87</v>
      </c>
      <c r="F31" s="69">
        <v>0</v>
      </c>
      <c r="G31" s="70">
        <v>0</v>
      </c>
      <c r="H31" s="71">
        <f t="shared" si="0"/>
        <v>325.87</v>
      </c>
      <c r="I31" s="69">
        <v>13506.92</v>
      </c>
      <c r="J31" s="74">
        <v>0.01</v>
      </c>
      <c r="K31" s="74">
        <v>0</v>
      </c>
      <c r="L31" s="71">
        <f t="shared" si="1"/>
        <v>8217.6799999999985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9" t="s">
        <v>61</v>
      </c>
      <c r="B32" s="85" t="s">
        <v>62</v>
      </c>
      <c r="C32" s="69">
        <v>1237.17</v>
      </c>
      <c r="D32" s="70">
        <v>797.97</v>
      </c>
      <c r="E32" s="70">
        <v>18.559999999999999</v>
      </c>
      <c r="F32" s="69">
        <v>0</v>
      </c>
      <c r="G32" s="70">
        <v>0</v>
      </c>
      <c r="H32" s="71">
        <f t="shared" si="0"/>
        <v>18.559999999999999</v>
      </c>
      <c r="I32" s="69">
        <v>816.53</v>
      </c>
      <c r="J32" s="74">
        <v>0</v>
      </c>
      <c r="K32" s="74">
        <v>0</v>
      </c>
      <c r="L32" s="71">
        <f t="shared" si="1"/>
        <v>420.64000000000004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90" t="s">
        <v>63</v>
      </c>
      <c r="B33" s="91" t="s">
        <v>64</v>
      </c>
      <c r="C33" s="69">
        <v>3364161.79</v>
      </c>
      <c r="D33" s="70">
        <v>1783828.24</v>
      </c>
      <c r="E33" s="70">
        <v>50462.43</v>
      </c>
      <c r="F33" s="69">
        <v>0</v>
      </c>
      <c r="G33" s="70">
        <v>0</v>
      </c>
      <c r="H33" s="71">
        <f t="shared" si="0"/>
        <v>50462.43</v>
      </c>
      <c r="I33" s="69">
        <v>1834290.67</v>
      </c>
      <c r="J33" s="86">
        <v>0</v>
      </c>
      <c r="K33" s="74">
        <v>0</v>
      </c>
      <c r="L33" s="71">
        <f t="shared" si="1"/>
        <v>1529871.12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67" t="s">
        <v>65</v>
      </c>
      <c r="B34" s="78" t="s">
        <v>66</v>
      </c>
      <c r="C34" s="69">
        <v>3682.04</v>
      </c>
      <c r="D34" s="70">
        <v>897.87</v>
      </c>
      <c r="E34" s="70">
        <v>28.56</v>
      </c>
      <c r="F34" s="69">
        <v>0</v>
      </c>
      <c r="G34" s="70">
        <v>0</v>
      </c>
      <c r="H34" s="71">
        <f t="shared" si="0"/>
        <v>28.56</v>
      </c>
      <c r="I34" s="69">
        <v>926.43</v>
      </c>
      <c r="J34" s="74">
        <v>0</v>
      </c>
      <c r="K34" s="74">
        <v>0</v>
      </c>
      <c r="L34" s="71">
        <f t="shared" si="1"/>
        <v>2755.61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81" t="s">
        <v>67</v>
      </c>
      <c r="B35" s="83" t="s">
        <v>68</v>
      </c>
      <c r="C35" s="69">
        <v>19881</v>
      </c>
      <c r="D35" s="70">
        <v>10600.23</v>
      </c>
      <c r="E35" s="70">
        <v>114.32</v>
      </c>
      <c r="F35" s="69">
        <v>0</v>
      </c>
      <c r="G35" s="70">
        <v>0</v>
      </c>
      <c r="H35" s="71">
        <f t="shared" si="0"/>
        <v>114.32</v>
      </c>
      <c r="I35" s="69">
        <v>10714.55</v>
      </c>
      <c r="J35" s="74">
        <v>0</v>
      </c>
      <c r="K35" s="74">
        <v>0</v>
      </c>
      <c r="L35" s="71">
        <f t="shared" si="1"/>
        <v>9166.4500000000007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89" t="s">
        <v>69</v>
      </c>
      <c r="B36" s="84" t="s">
        <v>70</v>
      </c>
      <c r="C36" s="69">
        <v>224641.08</v>
      </c>
      <c r="D36" s="70">
        <v>0</v>
      </c>
      <c r="E36" s="70">
        <v>0</v>
      </c>
      <c r="F36" s="69">
        <v>48533.74</v>
      </c>
      <c r="G36" s="69">
        <v>1123.21</v>
      </c>
      <c r="H36" s="71">
        <f t="shared" si="0"/>
        <v>1123.21</v>
      </c>
      <c r="I36" s="69">
        <v>49656.95</v>
      </c>
      <c r="J36" s="74">
        <v>0</v>
      </c>
      <c r="K36" s="74">
        <v>0</v>
      </c>
      <c r="L36" s="71">
        <f t="shared" si="1"/>
        <v>174984.13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50" t="s">
        <v>71</v>
      </c>
      <c r="B37" s="251"/>
      <c r="C37" s="92">
        <f t="shared" ref="C37:I37" si="2">SUM(C11:C36)</f>
        <v>8638852.5800000001</v>
      </c>
      <c r="D37" s="92">
        <f t="shared" si="2"/>
        <v>2440694.41</v>
      </c>
      <c r="E37" s="92">
        <f t="shared" si="2"/>
        <v>60571.59</v>
      </c>
      <c r="F37" s="92">
        <f t="shared" si="2"/>
        <v>988184.45000000019</v>
      </c>
      <c r="G37" s="92">
        <f t="shared" si="2"/>
        <v>21123.86</v>
      </c>
      <c r="H37" s="92">
        <f t="shared" si="2"/>
        <v>81695.450000000012</v>
      </c>
      <c r="I37" s="92">
        <f t="shared" si="2"/>
        <v>3510574.2600000002</v>
      </c>
      <c r="J37" s="93"/>
      <c r="K37" s="93"/>
      <c r="L37" s="94">
        <f>SUM(L11:L36)</f>
        <v>5128278.33</v>
      </c>
      <c r="M37" s="1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48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/>
    <row r="41" spans="1:26" ht="15.75" customHeight="1">
      <c r="L41" s="95"/>
    </row>
    <row r="42" spans="1:26" ht="15.75" customHeight="1">
      <c r="D42" s="95"/>
      <c r="E42" s="95"/>
      <c r="I42" s="95"/>
    </row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A8" sqref="A8: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45536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103</v>
      </c>
      <c r="B7" s="232"/>
      <c r="C7" s="240"/>
      <c r="D7" s="231" t="s">
        <v>104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66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45536</v>
      </c>
      <c r="D9" s="6">
        <f>B5-20</f>
        <v>45516</v>
      </c>
      <c r="E9" s="6">
        <f>B5</f>
        <v>45536</v>
      </c>
      <c r="F9" s="6">
        <f>B5-20</f>
        <v>45516</v>
      </c>
      <c r="G9" s="6">
        <f>B5</f>
        <v>45536</v>
      </c>
      <c r="H9" s="249">
        <f>B5</f>
        <v>45536</v>
      </c>
      <c r="I9" s="232"/>
      <c r="J9" s="232"/>
      <c r="K9" s="240"/>
      <c r="L9" s="7">
        <f>B5</f>
        <v>45536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105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7" t="s">
        <v>20</v>
      </c>
      <c r="B11" s="68" t="s">
        <v>21</v>
      </c>
      <c r="C11" s="69">
        <v>2004.92</v>
      </c>
      <c r="D11" s="70">
        <v>0</v>
      </c>
      <c r="E11" s="70">
        <v>0</v>
      </c>
      <c r="F11" s="69">
        <v>659.1</v>
      </c>
      <c r="G11" s="70">
        <v>10.02</v>
      </c>
      <c r="H11" s="71">
        <f t="shared" ref="H11:H36" si="0">E11+G11</f>
        <v>10.02</v>
      </c>
      <c r="I11" s="72">
        <v>669.12</v>
      </c>
      <c r="J11" s="73">
        <v>0</v>
      </c>
      <c r="K11" s="74">
        <v>0</v>
      </c>
      <c r="L11" s="71">
        <f t="shared" ref="L11:L36" si="1">C11-D11-E11-F11-G11+J11-K11</f>
        <v>1335.8000000000002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67" t="s">
        <v>22</v>
      </c>
      <c r="B12" s="76" t="s">
        <v>23</v>
      </c>
      <c r="C12" s="69">
        <v>40596.839999999997</v>
      </c>
      <c r="D12" s="70">
        <v>11092.17</v>
      </c>
      <c r="E12" s="70">
        <v>270.64999999999998</v>
      </c>
      <c r="F12" s="69">
        <v>0</v>
      </c>
      <c r="G12" s="70">
        <v>0</v>
      </c>
      <c r="H12" s="71">
        <f t="shared" si="0"/>
        <v>270.64999999999998</v>
      </c>
      <c r="I12" s="72">
        <v>11362.81</v>
      </c>
      <c r="J12" s="73">
        <v>0.01</v>
      </c>
      <c r="K12" s="74">
        <v>0</v>
      </c>
      <c r="L12" s="71">
        <f t="shared" si="1"/>
        <v>29234.029999999995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29.25">
      <c r="A13" s="77" t="s">
        <v>24</v>
      </c>
      <c r="B13" s="78" t="s">
        <v>25</v>
      </c>
      <c r="C13" s="70">
        <v>899</v>
      </c>
      <c r="D13" s="70">
        <v>209.02</v>
      </c>
      <c r="E13" s="70">
        <v>6.74</v>
      </c>
      <c r="F13" s="70">
        <v>0</v>
      </c>
      <c r="G13" s="70">
        <v>0</v>
      </c>
      <c r="H13" s="71">
        <f t="shared" si="0"/>
        <v>6.74</v>
      </c>
      <c r="I13" s="71">
        <v>215.76</v>
      </c>
      <c r="J13" s="73">
        <v>0</v>
      </c>
      <c r="K13" s="74">
        <v>0</v>
      </c>
      <c r="L13" s="71">
        <f t="shared" si="1"/>
        <v>683.24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7" t="s">
        <v>26</v>
      </c>
      <c r="B14" s="79" t="s">
        <v>27</v>
      </c>
      <c r="C14" s="69">
        <v>1627197.03</v>
      </c>
      <c r="D14" s="69">
        <v>377438.34</v>
      </c>
      <c r="E14" s="70">
        <v>5446.49</v>
      </c>
      <c r="F14" s="69">
        <v>0</v>
      </c>
      <c r="G14" s="70">
        <v>0</v>
      </c>
      <c r="H14" s="71">
        <f t="shared" si="0"/>
        <v>5446.49</v>
      </c>
      <c r="I14" s="72">
        <v>382884.83</v>
      </c>
      <c r="J14" s="73">
        <v>0</v>
      </c>
      <c r="K14" s="74">
        <v>0</v>
      </c>
      <c r="L14" s="71">
        <f t="shared" si="1"/>
        <v>1244312.2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67" t="s">
        <v>28</v>
      </c>
      <c r="B15" s="80" t="s">
        <v>29</v>
      </c>
      <c r="C15" s="69">
        <v>400488.07</v>
      </c>
      <c r="D15" s="70">
        <v>239430.42</v>
      </c>
      <c r="E15" s="70">
        <v>3003.66</v>
      </c>
      <c r="F15" s="69">
        <v>0</v>
      </c>
      <c r="G15" s="70">
        <v>0</v>
      </c>
      <c r="H15" s="71">
        <f t="shared" si="0"/>
        <v>3003.66</v>
      </c>
      <c r="I15" s="72">
        <v>242434.08</v>
      </c>
      <c r="J15" s="73">
        <v>0</v>
      </c>
      <c r="K15" s="74">
        <v>0</v>
      </c>
      <c r="L15" s="71">
        <f t="shared" si="1"/>
        <v>158053.99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1" t="s">
        <v>30</v>
      </c>
      <c r="B16" s="82" t="s">
        <v>31</v>
      </c>
      <c r="C16" s="69">
        <v>11546</v>
      </c>
      <c r="D16" s="70">
        <v>0</v>
      </c>
      <c r="E16" s="70">
        <v>0</v>
      </c>
      <c r="F16" s="69">
        <v>6927.6</v>
      </c>
      <c r="G16" s="70">
        <v>86.6</v>
      </c>
      <c r="H16" s="71">
        <f t="shared" si="0"/>
        <v>86.6</v>
      </c>
      <c r="I16" s="72">
        <v>7014.2</v>
      </c>
      <c r="J16" s="73">
        <v>0.01</v>
      </c>
      <c r="K16" s="74">
        <v>0</v>
      </c>
      <c r="L16" s="71">
        <f t="shared" si="1"/>
        <v>4531.8099999999995</v>
      </c>
      <c r="M16" s="1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1" t="s">
        <v>32</v>
      </c>
      <c r="B17" s="79" t="s">
        <v>33</v>
      </c>
      <c r="C17" s="69">
        <v>91827.48</v>
      </c>
      <c r="D17" s="70">
        <v>0</v>
      </c>
      <c r="E17" s="70">
        <v>0</v>
      </c>
      <c r="F17" s="69">
        <v>56423.86</v>
      </c>
      <c r="G17" s="70">
        <v>688.71</v>
      </c>
      <c r="H17" s="71">
        <f t="shared" si="0"/>
        <v>688.71</v>
      </c>
      <c r="I17" s="72">
        <v>57112.57</v>
      </c>
      <c r="J17" s="73">
        <v>0</v>
      </c>
      <c r="K17" s="74">
        <v>0</v>
      </c>
      <c r="L17" s="71">
        <f t="shared" si="1"/>
        <v>34714.909999999996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81" t="s">
        <v>34</v>
      </c>
      <c r="B18" s="83" t="s">
        <v>35</v>
      </c>
      <c r="C18" s="102">
        <v>3008.59</v>
      </c>
      <c r="D18" s="103">
        <v>0</v>
      </c>
      <c r="E18" s="103">
        <v>0</v>
      </c>
      <c r="F18" s="102">
        <v>34.79</v>
      </c>
      <c r="G18" s="103">
        <v>15.04</v>
      </c>
      <c r="H18" s="104">
        <f t="shared" si="0"/>
        <v>15.04</v>
      </c>
      <c r="I18" s="105">
        <v>49.83</v>
      </c>
      <c r="J18" s="106">
        <v>0</v>
      </c>
      <c r="K18" s="104">
        <v>0</v>
      </c>
      <c r="L18" s="104">
        <f t="shared" si="1"/>
        <v>2958.76</v>
      </c>
      <c r="M18" s="100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"/>
      <c r="Z18" s="1"/>
    </row>
    <row r="19" spans="1:26">
      <c r="A19" s="81" t="s">
        <v>36</v>
      </c>
      <c r="B19" s="68" t="s">
        <v>37</v>
      </c>
      <c r="C19" s="69">
        <v>394606.89</v>
      </c>
      <c r="D19" s="70">
        <v>0</v>
      </c>
      <c r="E19" s="70">
        <v>0</v>
      </c>
      <c r="F19" s="69">
        <v>97076.42</v>
      </c>
      <c r="G19" s="70">
        <v>2542.5700000000002</v>
      </c>
      <c r="H19" s="71">
        <f t="shared" si="0"/>
        <v>2542.5700000000002</v>
      </c>
      <c r="I19" s="72">
        <v>99619</v>
      </c>
      <c r="J19" s="71">
        <v>0</v>
      </c>
      <c r="K19" s="71">
        <v>0.01</v>
      </c>
      <c r="L19" s="71">
        <f t="shared" si="1"/>
        <v>294987.89</v>
      </c>
      <c r="M19" s="75"/>
      <c r="N19" s="9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81" t="s">
        <v>38</v>
      </c>
      <c r="B20" s="68" t="s">
        <v>39</v>
      </c>
      <c r="C20" s="69">
        <v>181800.11</v>
      </c>
      <c r="D20" s="70">
        <v>0</v>
      </c>
      <c r="E20" s="70">
        <v>0</v>
      </c>
      <c r="F20" s="72">
        <v>160318.73000000001</v>
      </c>
      <c r="G20" s="70">
        <v>550.23</v>
      </c>
      <c r="H20" s="71">
        <f t="shared" si="0"/>
        <v>550.23</v>
      </c>
      <c r="I20" s="72">
        <v>160868.96</v>
      </c>
      <c r="J20" s="71">
        <v>0</v>
      </c>
      <c r="K20" s="71">
        <v>0</v>
      </c>
      <c r="L20" s="71">
        <f t="shared" si="1"/>
        <v>20931.149999999976</v>
      </c>
      <c r="M20" s="66"/>
      <c r="N20" s="75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81" t="s">
        <v>40</v>
      </c>
      <c r="B21" s="76" t="s">
        <v>41</v>
      </c>
      <c r="C21" s="69">
        <v>10780.73</v>
      </c>
      <c r="D21" s="70">
        <f>3914.26</f>
        <v>3914.26</v>
      </c>
      <c r="E21" s="70">
        <v>80.86</v>
      </c>
      <c r="F21" s="69">
        <v>0</v>
      </c>
      <c r="G21" s="70">
        <v>0</v>
      </c>
      <c r="H21" s="71">
        <f t="shared" si="0"/>
        <v>80.86</v>
      </c>
      <c r="I21" s="72">
        <v>3995.12</v>
      </c>
      <c r="J21" s="71">
        <v>0</v>
      </c>
      <c r="K21" s="71">
        <v>0</v>
      </c>
      <c r="L21" s="71">
        <f t="shared" si="1"/>
        <v>6785.61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1" t="s">
        <v>42</v>
      </c>
      <c r="B22" s="82" t="s">
        <v>43</v>
      </c>
      <c r="C22" s="69">
        <v>6108.29</v>
      </c>
      <c r="D22" s="70">
        <v>0</v>
      </c>
      <c r="E22" s="70">
        <v>0</v>
      </c>
      <c r="F22" s="69">
        <v>3887.86</v>
      </c>
      <c r="G22" s="70">
        <v>51.4</v>
      </c>
      <c r="H22" s="71">
        <f t="shared" si="0"/>
        <v>51.4</v>
      </c>
      <c r="I22" s="72">
        <v>3939.26</v>
      </c>
      <c r="J22" s="71">
        <v>0</v>
      </c>
      <c r="K22" s="71">
        <v>0</v>
      </c>
      <c r="L22" s="71">
        <f t="shared" si="1"/>
        <v>2169.0299999999997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1" t="s">
        <v>44</v>
      </c>
      <c r="B23" s="82" t="s">
        <v>45</v>
      </c>
      <c r="C23" s="69">
        <v>25987.57</v>
      </c>
      <c r="D23" s="70">
        <v>0</v>
      </c>
      <c r="E23" s="70">
        <v>0</v>
      </c>
      <c r="F23" s="69">
        <v>19458.07</v>
      </c>
      <c r="G23" s="70">
        <v>143.75</v>
      </c>
      <c r="H23" s="71">
        <f t="shared" si="0"/>
        <v>143.75</v>
      </c>
      <c r="I23" s="72">
        <v>19601.82</v>
      </c>
      <c r="J23" s="71">
        <v>0</v>
      </c>
      <c r="K23" s="71">
        <v>0</v>
      </c>
      <c r="L23" s="71">
        <f t="shared" si="1"/>
        <v>6385.75</v>
      </c>
      <c r="M23" s="95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81" t="s">
        <v>46</v>
      </c>
      <c r="B24" s="79" t="s">
        <v>47</v>
      </c>
      <c r="C24" s="69">
        <v>2066035.37</v>
      </c>
      <c r="D24" s="70">
        <v>0</v>
      </c>
      <c r="E24" s="70">
        <v>0</v>
      </c>
      <c r="F24" s="69">
        <v>574271.56000000006</v>
      </c>
      <c r="G24" s="70">
        <v>15495.27</v>
      </c>
      <c r="H24" s="71">
        <f t="shared" si="0"/>
        <v>15495.27</v>
      </c>
      <c r="I24" s="69">
        <v>589766.82999999996</v>
      </c>
      <c r="J24" s="71">
        <v>0.01</v>
      </c>
      <c r="K24" s="71">
        <v>0</v>
      </c>
      <c r="L24" s="71">
        <f t="shared" si="1"/>
        <v>1476268.55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81" t="s">
        <v>48</v>
      </c>
      <c r="B25" s="84" t="s">
        <v>49</v>
      </c>
      <c r="C25" s="69">
        <v>2500.06</v>
      </c>
      <c r="D25" s="70">
        <v>0</v>
      </c>
      <c r="E25" s="70">
        <v>0</v>
      </c>
      <c r="F25" s="69">
        <v>0</v>
      </c>
      <c r="G25" s="70">
        <v>0</v>
      </c>
      <c r="H25" s="71">
        <f t="shared" si="0"/>
        <v>0</v>
      </c>
      <c r="I25" s="69">
        <v>0</v>
      </c>
      <c r="J25" s="74">
        <v>0</v>
      </c>
      <c r="K25" s="74">
        <v>0</v>
      </c>
      <c r="L25" s="71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81">
        <v>26</v>
      </c>
      <c r="B26" s="80" t="s">
        <v>50</v>
      </c>
      <c r="C26" s="69">
        <v>83411.47</v>
      </c>
      <c r="D26" s="70">
        <v>0</v>
      </c>
      <c r="E26" s="70">
        <v>0</v>
      </c>
      <c r="F26" s="69">
        <v>40593.339999999997</v>
      </c>
      <c r="G26" s="70">
        <v>417.06</v>
      </c>
      <c r="H26" s="71">
        <f t="shared" si="0"/>
        <v>417.06</v>
      </c>
      <c r="I26" s="69">
        <v>41010.39</v>
      </c>
      <c r="J26" s="74">
        <v>0.01</v>
      </c>
      <c r="K26" s="74">
        <v>0</v>
      </c>
      <c r="L26" s="71">
        <f t="shared" si="1"/>
        <v>42401.080000000009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81" t="s">
        <v>51</v>
      </c>
      <c r="B27" s="85" t="s">
        <v>52</v>
      </c>
      <c r="C27" s="69">
        <v>994.4</v>
      </c>
      <c r="D27" s="70">
        <v>409.6</v>
      </c>
      <c r="E27" s="70">
        <v>7.46</v>
      </c>
      <c r="F27" s="70">
        <v>0</v>
      </c>
      <c r="G27" s="70">
        <v>0</v>
      </c>
      <c r="H27" s="71">
        <f t="shared" si="0"/>
        <v>7.46</v>
      </c>
      <c r="I27" s="69">
        <v>417.05</v>
      </c>
      <c r="J27" s="73">
        <v>0.01</v>
      </c>
      <c r="K27" s="74">
        <v>0</v>
      </c>
      <c r="L27" s="71">
        <f t="shared" si="1"/>
        <v>577.34999999999991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81" t="s">
        <v>53</v>
      </c>
      <c r="B28" s="85" t="s">
        <v>54</v>
      </c>
      <c r="C28" s="69">
        <v>0.01</v>
      </c>
      <c r="D28" s="70">
        <v>0</v>
      </c>
      <c r="E28" s="70">
        <v>0</v>
      </c>
      <c r="F28" s="69">
        <v>0.01</v>
      </c>
      <c r="G28" s="70">
        <v>0</v>
      </c>
      <c r="H28" s="71">
        <f t="shared" si="0"/>
        <v>0</v>
      </c>
      <c r="I28" s="69">
        <v>0.01</v>
      </c>
      <c r="J28" s="86">
        <v>0</v>
      </c>
      <c r="K28" s="74">
        <v>0</v>
      </c>
      <c r="L28" s="71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7" t="s">
        <v>55</v>
      </c>
      <c r="B29" s="88" t="s">
        <v>56</v>
      </c>
      <c r="C29" s="69">
        <v>46277.07</v>
      </c>
      <c r="D29" s="70">
        <v>5652.66</v>
      </c>
      <c r="E29" s="70">
        <v>694.16</v>
      </c>
      <c r="F29" s="69">
        <v>0</v>
      </c>
      <c r="G29" s="70">
        <v>0</v>
      </c>
      <c r="H29" s="71">
        <f t="shared" si="0"/>
        <v>694.16</v>
      </c>
      <c r="I29" s="69">
        <v>6346.82</v>
      </c>
      <c r="J29" s="86">
        <v>0</v>
      </c>
      <c r="K29" s="74">
        <v>0</v>
      </c>
      <c r="L29" s="71">
        <f t="shared" si="1"/>
        <v>39930.25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87" t="s">
        <v>57</v>
      </c>
      <c r="B30" s="88" t="s">
        <v>58</v>
      </c>
      <c r="C30" s="70">
        <v>7455</v>
      </c>
      <c r="D30" s="70">
        <v>2864.4</v>
      </c>
      <c r="E30" s="70">
        <v>111.83</v>
      </c>
      <c r="F30" s="70">
        <v>0</v>
      </c>
      <c r="G30" s="70">
        <v>0</v>
      </c>
      <c r="H30" s="71">
        <f t="shared" si="0"/>
        <v>111.83</v>
      </c>
      <c r="I30" s="70">
        <v>2976.23</v>
      </c>
      <c r="J30" s="86">
        <v>0.01</v>
      </c>
      <c r="K30" s="74">
        <v>0</v>
      </c>
      <c r="L30" s="71">
        <f t="shared" si="1"/>
        <v>4478.7800000000007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89" t="s">
        <v>59</v>
      </c>
      <c r="B31" s="85" t="s">
        <v>60</v>
      </c>
      <c r="C31" s="69">
        <v>21724.6</v>
      </c>
      <c r="D31" s="70">
        <v>13506.92</v>
      </c>
      <c r="E31" s="70">
        <v>325.87</v>
      </c>
      <c r="F31" s="69">
        <v>0</v>
      </c>
      <c r="G31" s="70">
        <v>0</v>
      </c>
      <c r="H31" s="71">
        <f t="shared" si="0"/>
        <v>325.87</v>
      </c>
      <c r="I31" s="69">
        <v>13832.79</v>
      </c>
      <c r="J31" s="74">
        <v>0</v>
      </c>
      <c r="K31" s="74">
        <v>0</v>
      </c>
      <c r="L31" s="71">
        <f t="shared" si="1"/>
        <v>7891.8099999999986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9" t="s">
        <v>61</v>
      </c>
      <c r="B32" s="85" t="s">
        <v>62</v>
      </c>
      <c r="C32" s="69">
        <v>1237.17</v>
      </c>
      <c r="D32" s="70">
        <v>816.53</v>
      </c>
      <c r="E32" s="70">
        <v>18.559999999999999</v>
      </c>
      <c r="F32" s="69">
        <v>0</v>
      </c>
      <c r="G32" s="70">
        <v>0</v>
      </c>
      <c r="H32" s="71">
        <f t="shared" si="0"/>
        <v>18.559999999999999</v>
      </c>
      <c r="I32" s="69">
        <v>835.09</v>
      </c>
      <c r="J32" s="74">
        <v>0</v>
      </c>
      <c r="K32" s="74">
        <v>0</v>
      </c>
      <c r="L32" s="71">
        <f t="shared" si="1"/>
        <v>402.0800000000001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90" t="s">
        <v>63</v>
      </c>
      <c r="B33" s="91" t="s">
        <v>64</v>
      </c>
      <c r="C33" s="69">
        <v>3364161.79</v>
      </c>
      <c r="D33" s="70">
        <v>1834290.67</v>
      </c>
      <c r="E33" s="70">
        <v>50462.43</v>
      </c>
      <c r="F33" s="69">
        <v>0</v>
      </c>
      <c r="G33" s="70">
        <v>0</v>
      </c>
      <c r="H33" s="71">
        <f t="shared" si="0"/>
        <v>50462.43</v>
      </c>
      <c r="I33" s="69">
        <v>1884753.1</v>
      </c>
      <c r="J33" s="86">
        <v>0</v>
      </c>
      <c r="K33" s="74">
        <v>0</v>
      </c>
      <c r="L33" s="71">
        <f t="shared" si="1"/>
        <v>1479408.6900000002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67" t="s">
        <v>65</v>
      </c>
      <c r="B34" s="78" t="s">
        <v>66</v>
      </c>
      <c r="C34" s="69">
        <v>3682.04</v>
      </c>
      <c r="D34" s="70">
        <v>926.43</v>
      </c>
      <c r="E34" s="70">
        <v>28.56</v>
      </c>
      <c r="F34" s="69">
        <v>0</v>
      </c>
      <c r="G34" s="70">
        <v>0</v>
      </c>
      <c r="H34" s="71">
        <f t="shared" si="0"/>
        <v>28.56</v>
      </c>
      <c r="I34" s="69">
        <v>954.99</v>
      </c>
      <c r="J34" s="74">
        <v>0</v>
      </c>
      <c r="K34" s="74">
        <v>0</v>
      </c>
      <c r="L34" s="71">
        <f t="shared" si="1"/>
        <v>2727.05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81" t="s">
        <v>67</v>
      </c>
      <c r="B35" s="83" t="s">
        <v>68</v>
      </c>
      <c r="C35" s="69">
        <v>19881</v>
      </c>
      <c r="D35" s="70">
        <v>10714.55</v>
      </c>
      <c r="E35" s="70">
        <v>114.32</v>
      </c>
      <c r="F35" s="69">
        <v>0</v>
      </c>
      <c r="G35" s="70">
        <v>0</v>
      </c>
      <c r="H35" s="71">
        <f t="shared" si="0"/>
        <v>114.32</v>
      </c>
      <c r="I35" s="69">
        <v>10828.88</v>
      </c>
      <c r="J35" s="74">
        <v>0</v>
      </c>
      <c r="K35" s="74">
        <v>0</v>
      </c>
      <c r="L35" s="71">
        <f t="shared" si="1"/>
        <v>9052.130000000001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89" t="s">
        <v>69</v>
      </c>
      <c r="B36" s="84" t="s">
        <v>70</v>
      </c>
      <c r="C36" s="69">
        <v>224641.08</v>
      </c>
      <c r="D36" s="70">
        <v>0</v>
      </c>
      <c r="E36" s="70">
        <v>0</v>
      </c>
      <c r="F36" s="69">
        <v>49656.95</v>
      </c>
      <c r="G36" s="69">
        <v>1123.21</v>
      </c>
      <c r="H36" s="71">
        <f t="shared" si="0"/>
        <v>1123.21</v>
      </c>
      <c r="I36" s="69">
        <v>50780.15</v>
      </c>
      <c r="J36" s="74">
        <v>0.01</v>
      </c>
      <c r="K36" s="74">
        <v>0</v>
      </c>
      <c r="L36" s="71">
        <f t="shared" si="1"/>
        <v>173860.93000000002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50" t="s">
        <v>71</v>
      </c>
      <c r="B37" s="251"/>
      <c r="C37" s="92">
        <f t="shared" ref="C37:I37" si="2">SUM(C11:C36)</f>
        <v>8638852.5800000001</v>
      </c>
      <c r="D37" s="92">
        <f t="shared" si="2"/>
        <v>2501265.9700000002</v>
      </c>
      <c r="E37" s="92">
        <f t="shared" si="2"/>
        <v>60571.59</v>
      </c>
      <c r="F37" s="92">
        <f t="shared" si="2"/>
        <v>1009308.2899999999</v>
      </c>
      <c r="G37" s="92">
        <f t="shared" si="2"/>
        <v>21123.86</v>
      </c>
      <c r="H37" s="92">
        <f t="shared" si="2"/>
        <v>81695.450000000012</v>
      </c>
      <c r="I37" s="92">
        <f t="shared" si="2"/>
        <v>3592269.69</v>
      </c>
      <c r="J37" s="93"/>
      <c r="K37" s="93"/>
      <c r="L37" s="94">
        <f>SUM(L11:L36)</f>
        <v>5046582.93</v>
      </c>
      <c r="M37" s="1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5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/>
    <row r="41" spans="1:26" ht="15.75" customHeight="1">
      <c r="L41" s="95"/>
    </row>
    <row r="42" spans="1:26" ht="15.75" customHeight="1">
      <c r="D42" s="95"/>
      <c r="E42" s="95"/>
      <c r="I42" s="95"/>
    </row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A8" sqref="A8: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45566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106</v>
      </c>
      <c r="B7" s="232"/>
      <c r="C7" s="240"/>
      <c r="D7" s="231" t="s">
        <v>107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66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45566</v>
      </c>
      <c r="D9" s="6">
        <f>B5-20</f>
        <v>45546</v>
      </c>
      <c r="E9" s="6">
        <f>B5</f>
        <v>45566</v>
      </c>
      <c r="F9" s="6">
        <f>B5-20</f>
        <v>45546</v>
      </c>
      <c r="G9" s="6">
        <f>B5</f>
        <v>45566</v>
      </c>
      <c r="H9" s="249">
        <f>B5</f>
        <v>45566</v>
      </c>
      <c r="I9" s="232"/>
      <c r="J9" s="232"/>
      <c r="K9" s="240"/>
      <c r="L9" s="7">
        <f>B5</f>
        <v>45566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108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7" t="s">
        <v>20</v>
      </c>
      <c r="B11" s="68" t="s">
        <v>21</v>
      </c>
      <c r="C11" s="69">
        <v>2004.92</v>
      </c>
      <c r="D11" s="70">
        <v>0</v>
      </c>
      <c r="E11" s="70">
        <v>0</v>
      </c>
      <c r="F11" s="69">
        <v>669.12</v>
      </c>
      <c r="G11" s="70">
        <v>10.02</v>
      </c>
      <c r="H11" s="71">
        <f t="shared" ref="H11:H36" si="0">E11+G11</f>
        <v>10.02</v>
      </c>
      <c r="I11" s="72">
        <v>679.15</v>
      </c>
      <c r="J11" s="73">
        <v>0</v>
      </c>
      <c r="K11" s="74">
        <v>0</v>
      </c>
      <c r="L11" s="71">
        <f t="shared" ref="L11:L36" si="1">C11-D11-E11-F11-G11+J11-K11</f>
        <v>1325.7800000000002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67" t="s">
        <v>22</v>
      </c>
      <c r="B12" s="76" t="s">
        <v>23</v>
      </c>
      <c r="C12" s="69">
        <v>40596.839999999997</v>
      </c>
      <c r="D12" s="70">
        <v>11362.81</v>
      </c>
      <c r="E12" s="70">
        <v>270.64999999999998</v>
      </c>
      <c r="F12" s="69">
        <v>0</v>
      </c>
      <c r="G12" s="70">
        <v>0</v>
      </c>
      <c r="H12" s="71">
        <f t="shared" si="0"/>
        <v>270.64999999999998</v>
      </c>
      <c r="I12" s="72">
        <v>11633.46</v>
      </c>
      <c r="J12" s="73">
        <v>0</v>
      </c>
      <c r="K12" s="74">
        <v>0</v>
      </c>
      <c r="L12" s="71">
        <f t="shared" si="1"/>
        <v>28963.379999999997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29.25">
      <c r="A13" s="77" t="s">
        <v>24</v>
      </c>
      <c r="B13" s="78" t="s">
        <v>25</v>
      </c>
      <c r="C13" s="70">
        <v>899</v>
      </c>
      <c r="D13" s="70">
        <v>215.76</v>
      </c>
      <c r="E13" s="70">
        <v>6.74</v>
      </c>
      <c r="F13" s="70">
        <v>0</v>
      </c>
      <c r="G13" s="70">
        <v>0</v>
      </c>
      <c r="H13" s="71">
        <f t="shared" si="0"/>
        <v>6.74</v>
      </c>
      <c r="I13" s="71">
        <v>222.5</v>
      </c>
      <c r="J13" s="73">
        <v>0</v>
      </c>
      <c r="K13" s="74">
        <v>0</v>
      </c>
      <c r="L13" s="71">
        <f t="shared" si="1"/>
        <v>676.5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7" t="s">
        <v>26</v>
      </c>
      <c r="B14" s="79" t="s">
        <v>27</v>
      </c>
      <c r="C14" s="69">
        <v>1627197.03</v>
      </c>
      <c r="D14" s="69">
        <v>382884.83</v>
      </c>
      <c r="E14" s="70">
        <v>5446.49</v>
      </c>
      <c r="F14" s="69">
        <v>0</v>
      </c>
      <c r="G14" s="70">
        <v>0</v>
      </c>
      <c r="H14" s="71">
        <f t="shared" si="0"/>
        <v>5446.49</v>
      </c>
      <c r="I14" s="72">
        <v>388331.31</v>
      </c>
      <c r="J14" s="19">
        <v>0.01</v>
      </c>
      <c r="K14" s="74">
        <v>0</v>
      </c>
      <c r="L14" s="71">
        <f t="shared" si="1"/>
        <v>1238865.72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14" t="s">
        <v>28</v>
      </c>
      <c r="B15" s="25" t="s">
        <v>29</v>
      </c>
      <c r="C15" s="45">
        <v>400488.07</v>
      </c>
      <c r="D15" s="46">
        <v>242434.08</v>
      </c>
      <c r="E15" s="46">
        <v>3003.66</v>
      </c>
      <c r="F15" s="45">
        <v>0</v>
      </c>
      <c r="G15" s="46">
        <v>0</v>
      </c>
      <c r="H15" s="18">
        <f t="shared" si="0"/>
        <v>3003.66</v>
      </c>
      <c r="I15" s="65">
        <v>245437.74</v>
      </c>
      <c r="J15" s="19">
        <v>0</v>
      </c>
      <c r="K15" s="20">
        <v>0</v>
      </c>
      <c r="L15" s="18">
        <f t="shared" si="1"/>
        <v>155050.33000000002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6" t="s">
        <v>30</v>
      </c>
      <c r="B16" s="27" t="s">
        <v>31</v>
      </c>
      <c r="C16" s="45">
        <v>11546</v>
      </c>
      <c r="D16" s="46">
        <v>0</v>
      </c>
      <c r="E16" s="46">
        <v>0</v>
      </c>
      <c r="F16" s="45">
        <v>7014.2</v>
      </c>
      <c r="G16" s="46">
        <v>86.6</v>
      </c>
      <c r="H16" s="18">
        <f t="shared" si="0"/>
        <v>86.6</v>
      </c>
      <c r="I16" s="65">
        <v>7100.79</v>
      </c>
      <c r="J16" s="19">
        <v>0.01</v>
      </c>
      <c r="K16" s="20">
        <v>0</v>
      </c>
      <c r="L16" s="18">
        <f t="shared" si="1"/>
        <v>4445.21</v>
      </c>
      <c r="M16" s="1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 t="s">
        <v>32</v>
      </c>
      <c r="B17" s="24" t="s">
        <v>33</v>
      </c>
      <c r="C17" s="45">
        <v>91827.48</v>
      </c>
      <c r="D17" s="46">
        <v>0</v>
      </c>
      <c r="E17" s="46">
        <v>0</v>
      </c>
      <c r="F17" s="45">
        <v>57112.57</v>
      </c>
      <c r="G17" s="46">
        <v>688.71</v>
      </c>
      <c r="H17" s="18">
        <f t="shared" si="0"/>
        <v>688.71</v>
      </c>
      <c r="I17" s="65">
        <v>57801.27</v>
      </c>
      <c r="J17" s="19">
        <v>0</v>
      </c>
      <c r="K17" s="20">
        <v>0</v>
      </c>
      <c r="L17" s="18">
        <f t="shared" si="1"/>
        <v>34026.199999999997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 t="s">
        <v>34</v>
      </c>
      <c r="B18" s="28" t="s">
        <v>35</v>
      </c>
      <c r="C18" s="45">
        <v>3008.59</v>
      </c>
      <c r="D18" s="46">
        <v>0</v>
      </c>
      <c r="E18" s="46">
        <v>0</v>
      </c>
      <c r="F18" s="45">
        <v>49.83</v>
      </c>
      <c r="G18" s="46">
        <v>15.04</v>
      </c>
      <c r="H18" s="18">
        <f t="shared" si="0"/>
        <v>15.04</v>
      </c>
      <c r="I18" s="65">
        <v>64.87</v>
      </c>
      <c r="J18" s="19">
        <v>0</v>
      </c>
      <c r="K18" s="18">
        <v>0</v>
      </c>
      <c r="L18" s="18">
        <f t="shared" si="1"/>
        <v>2943.7200000000003</v>
      </c>
      <c r="M18" s="100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"/>
      <c r="Z18" s="1"/>
    </row>
    <row r="19" spans="1:26">
      <c r="A19" s="26" t="s">
        <v>36</v>
      </c>
      <c r="B19" s="15" t="s">
        <v>37</v>
      </c>
      <c r="C19" s="45">
        <v>394606.89</v>
      </c>
      <c r="D19" s="46">
        <v>0</v>
      </c>
      <c r="E19" s="46">
        <v>0</v>
      </c>
      <c r="F19" s="45">
        <v>99619</v>
      </c>
      <c r="G19" s="46">
        <v>2542.5700000000002</v>
      </c>
      <c r="H19" s="18">
        <f t="shared" si="0"/>
        <v>2542.5700000000002</v>
      </c>
      <c r="I19" s="65">
        <v>102161.57</v>
      </c>
      <c r="J19" s="18">
        <v>0</v>
      </c>
      <c r="K19" s="18">
        <v>0</v>
      </c>
      <c r="L19" s="18">
        <f t="shared" si="1"/>
        <v>292445.32</v>
      </c>
      <c r="M19" s="75"/>
      <c r="N19" s="9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26" t="s">
        <v>38</v>
      </c>
      <c r="B20" s="15" t="s">
        <v>39</v>
      </c>
      <c r="C20" s="45">
        <v>181800.11</v>
      </c>
      <c r="D20" s="46">
        <v>0</v>
      </c>
      <c r="E20" s="46">
        <v>0</v>
      </c>
      <c r="F20" s="65">
        <v>160868.96</v>
      </c>
      <c r="G20" s="46">
        <v>550.23</v>
      </c>
      <c r="H20" s="18">
        <f t="shared" si="0"/>
        <v>550.23</v>
      </c>
      <c r="I20" s="65">
        <v>161419.19</v>
      </c>
      <c r="J20" s="18">
        <v>0</v>
      </c>
      <c r="K20" s="18">
        <v>0</v>
      </c>
      <c r="L20" s="18">
        <f t="shared" si="1"/>
        <v>20380.919999999995</v>
      </c>
      <c r="M20" s="66"/>
      <c r="N20" s="75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26" t="s">
        <v>40</v>
      </c>
      <c r="B21" s="21" t="s">
        <v>41</v>
      </c>
      <c r="C21" s="45">
        <v>10780.73</v>
      </c>
      <c r="D21" s="46">
        <v>3995.12</v>
      </c>
      <c r="E21" s="46">
        <v>80.86</v>
      </c>
      <c r="F21" s="45">
        <v>0</v>
      </c>
      <c r="G21" s="46">
        <v>0</v>
      </c>
      <c r="H21" s="18">
        <f t="shared" si="0"/>
        <v>80.86</v>
      </c>
      <c r="I21" s="65">
        <v>4075.97</v>
      </c>
      <c r="J21" s="18">
        <v>0.01</v>
      </c>
      <c r="K21" s="18">
        <v>0</v>
      </c>
      <c r="L21" s="18">
        <f t="shared" si="1"/>
        <v>6704.76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 t="s">
        <v>42</v>
      </c>
      <c r="B22" s="27" t="s">
        <v>43</v>
      </c>
      <c r="C22" s="45">
        <v>6108.29</v>
      </c>
      <c r="D22" s="46">
        <v>0</v>
      </c>
      <c r="E22" s="46">
        <v>0</v>
      </c>
      <c r="F22" s="45">
        <v>3939.26</v>
      </c>
      <c r="G22" s="46">
        <v>51.4</v>
      </c>
      <c r="H22" s="18">
        <f t="shared" si="0"/>
        <v>51.4</v>
      </c>
      <c r="I22" s="65">
        <v>3990.66</v>
      </c>
      <c r="J22" s="18">
        <v>0</v>
      </c>
      <c r="K22" s="18">
        <v>0</v>
      </c>
      <c r="L22" s="18">
        <f t="shared" si="1"/>
        <v>2117.6299999999997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 t="s">
        <v>44</v>
      </c>
      <c r="B23" s="27" t="s">
        <v>45</v>
      </c>
      <c r="C23" s="45">
        <v>25987.57</v>
      </c>
      <c r="D23" s="46">
        <v>0</v>
      </c>
      <c r="E23" s="46">
        <v>0</v>
      </c>
      <c r="F23" s="45">
        <v>19601.82</v>
      </c>
      <c r="G23" s="46">
        <v>143.75</v>
      </c>
      <c r="H23" s="18">
        <f t="shared" si="0"/>
        <v>143.75</v>
      </c>
      <c r="I23" s="65">
        <v>19745.57</v>
      </c>
      <c r="J23" s="18">
        <v>0</v>
      </c>
      <c r="K23" s="18">
        <v>0</v>
      </c>
      <c r="L23" s="18">
        <f t="shared" si="1"/>
        <v>6242</v>
      </c>
      <c r="M23" s="95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 t="s">
        <v>46</v>
      </c>
      <c r="B24" s="24" t="s">
        <v>47</v>
      </c>
      <c r="C24" s="45">
        <v>2066035.37</v>
      </c>
      <c r="D24" s="46">
        <v>0</v>
      </c>
      <c r="E24" s="46">
        <v>0</v>
      </c>
      <c r="F24" s="45">
        <v>589766.82999999996</v>
      </c>
      <c r="G24" s="46">
        <v>15491.37</v>
      </c>
      <c r="H24" s="18">
        <f t="shared" si="0"/>
        <v>15491.37</v>
      </c>
      <c r="I24" s="45">
        <v>605258.18999999994</v>
      </c>
      <c r="J24" s="18">
        <v>0.01</v>
      </c>
      <c r="K24" s="18">
        <v>0</v>
      </c>
      <c r="L24" s="18">
        <f t="shared" si="1"/>
        <v>1460777.18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 t="s">
        <v>48</v>
      </c>
      <c r="B25" s="31" t="s">
        <v>49</v>
      </c>
      <c r="C25" s="45">
        <v>2500.06</v>
      </c>
      <c r="D25" s="46">
        <v>0</v>
      </c>
      <c r="E25" s="46">
        <v>0</v>
      </c>
      <c r="F25" s="45">
        <v>0</v>
      </c>
      <c r="G25" s="46">
        <v>0</v>
      </c>
      <c r="H25" s="18">
        <f t="shared" si="0"/>
        <v>0</v>
      </c>
      <c r="I25" s="45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45">
        <v>83411.47</v>
      </c>
      <c r="D26" s="46">
        <v>0</v>
      </c>
      <c r="E26" s="46">
        <v>0</v>
      </c>
      <c r="F26" s="45">
        <v>41010.39</v>
      </c>
      <c r="G26" s="46">
        <v>417.06</v>
      </c>
      <c r="H26" s="18">
        <f t="shared" si="0"/>
        <v>417.06</v>
      </c>
      <c r="I26" s="45">
        <v>41427.449999999997</v>
      </c>
      <c r="J26" s="20">
        <v>0</v>
      </c>
      <c r="K26" s="20">
        <v>0</v>
      </c>
      <c r="L26" s="18">
        <f t="shared" si="1"/>
        <v>41984.020000000004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45">
        <v>994.4</v>
      </c>
      <c r="D27" s="46">
        <v>417.05</v>
      </c>
      <c r="E27" s="46">
        <v>7.46</v>
      </c>
      <c r="F27" s="46">
        <v>0</v>
      </c>
      <c r="G27" s="46">
        <v>0</v>
      </c>
      <c r="H27" s="18">
        <f t="shared" si="0"/>
        <v>7.46</v>
      </c>
      <c r="I27" s="45">
        <v>424.51</v>
      </c>
      <c r="J27" s="19">
        <v>0</v>
      </c>
      <c r="K27" s="20">
        <v>0</v>
      </c>
      <c r="L27" s="18">
        <f t="shared" si="1"/>
        <v>569.88999999999987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45">
        <v>0.01</v>
      </c>
      <c r="D28" s="46">
        <v>0</v>
      </c>
      <c r="E28" s="46">
        <v>0</v>
      </c>
      <c r="F28" s="45">
        <v>0.01</v>
      </c>
      <c r="G28" s="46">
        <v>0</v>
      </c>
      <c r="H28" s="18">
        <f t="shared" si="0"/>
        <v>0</v>
      </c>
      <c r="I28" s="45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 t="s">
        <v>55</v>
      </c>
      <c r="B29" s="35" t="s">
        <v>56</v>
      </c>
      <c r="C29" s="45">
        <v>46277.07</v>
      </c>
      <c r="D29" s="46">
        <v>6346.82</v>
      </c>
      <c r="E29" s="46">
        <v>694.16</v>
      </c>
      <c r="F29" s="45">
        <v>0</v>
      </c>
      <c r="G29" s="46">
        <v>0</v>
      </c>
      <c r="H29" s="18">
        <f t="shared" si="0"/>
        <v>694.16</v>
      </c>
      <c r="I29" s="45">
        <v>7040.97</v>
      </c>
      <c r="J29" s="33">
        <v>0.01</v>
      </c>
      <c r="K29" s="20">
        <v>0</v>
      </c>
      <c r="L29" s="18">
        <f t="shared" si="1"/>
        <v>39236.1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 t="s">
        <v>57</v>
      </c>
      <c r="B30" s="35" t="s">
        <v>58</v>
      </c>
      <c r="C30" s="46">
        <v>7455</v>
      </c>
      <c r="D30" s="46">
        <v>2976.23</v>
      </c>
      <c r="E30" s="46">
        <v>111.83</v>
      </c>
      <c r="F30" s="46">
        <v>0</v>
      </c>
      <c r="G30" s="46">
        <v>0</v>
      </c>
      <c r="H30" s="18">
        <f t="shared" si="0"/>
        <v>111.83</v>
      </c>
      <c r="I30" s="46">
        <v>3088.05</v>
      </c>
      <c r="J30" s="33">
        <v>0.01</v>
      </c>
      <c r="K30" s="20">
        <v>0</v>
      </c>
      <c r="L30" s="18">
        <f t="shared" si="1"/>
        <v>4366.9500000000007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37" t="s">
        <v>59</v>
      </c>
      <c r="B31" s="32" t="s">
        <v>60</v>
      </c>
      <c r="C31" s="45">
        <v>21724.6</v>
      </c>
      <c r="D31" s="46">
        <v>13832.79</v>
      </c>
      <c r="E31" s="46">
        <v>325.87</v>
      </c>
      <c r="F31" s="45">
        <v>0</v>
      </c>
      <c r="G31" s="46">
        <v>0</v>
      </c>
      <c r="H31" s="18">
        <f t="shared" si="0"/>
        <v>325.87</v>
      </c>
      <c r="I31" s="45">
        <v>14158.66</v>
      </c>
      <c r="J31" s="20">
        <v>0</v>
      </c>
      <c r="K31" s="20">
        <v>0</v>
      </c>
      <c r="L31" s="18">
        <f t="shared" si="1"/>
        <v>7565.9399999999978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 t="s">
        <v>61</v>
      </c>
      <c r="B32" s="32" t="s">
        <v>62</v>
      </c>
      <c r="C32" s="45">
        <v>1237.17</v>
      </c>
      <c r="D32" s="46">
        <v>835.09</v>
      </c>
      <c r="E32" s="46">
        <v>18.559999999999999</v>
      </c>
      <c r="F32" s="45">
        <v>0</v>
      </c>
      <c r="G32" s="46">
        <v>0</v>
      </c>
      <c r="H32" s="18">
        <f t="shared" si="0"/>
        <v>18.559999999999999</v>
      </c>
      <c r="I32" s="45">
        <v>853.65</v>
      </c>
      <c r="J32" s="20">
        <v>0</v>
      </c>
      <c r="K32" s="20">
        <v>0</v>
      </c>
      <c r="L32" s="18">
        <f t="shared" si="1"/>
        <v>383.52000000000004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8" t="s">
        <v>63</v>
      </c>
      <c r="B33" s="39" t="s">
        <v>64</v>
      </c>
      <c r="C33" s="45">
        <v>3364161.79</v>
      </c>
      <c r="D33" s="46">
        <v>1884753.1</v>
      </c>
      <c r="E33" s="46">
        <v>50462.43</v>
      </c>
      <c r="F33" s="45">
        <v>0</v>
      </c>
      <c r="G33" s="46">
        <v>0</v>
      </c>
      <c r="H33" s="18">
        <f t="shared" si="0"/>
        <v>50462.43</v>
      </c>
      <c r="I33" s="45">
        <v>1935215.52</v>
      </c>
      <c r="J33" s="33">
        <v>0.01</v>
      </c>
      <c r="K33" s="20">
        <v>0</v>
      </c>
      <c r="L33" s="18">
        <f t="shared" si="1"/>
        <v>1428946.27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 t="s">
        <v>65</v>
      </c>
      <c r="B34" s="23" t="s">
        <v>66</v>
      </c>
      <c r="C34" s="45">
        <v>3682.04</v>
      </c>
      <c r="D34" s="46">
        <v>954.99</v>
      </c>
      <c r="E34" s="46">
        <v>28.56</v>
      </c>
      <c r="F34" s="45">
        <v>0</v>
      </c>
      <c r="G34" s="46">
        <v>0</v>
      </c>
      <c r="H34" s="18">
        <f t="shared" si="0"/>
        <v>28.56</v>
      </c>
      <c r="I34" s="45">
        <v>983.55</v>
      </c>
      <c r="J34" s="20">
        <v>0</v>
      </c>
      <c r="K34" s="20">
        <v>0</v>
      </c>
      <c r="L34" s="18">
        <f t="shared" si="1"/>
        <v>2698.4900000000002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 t="s">
        <v>67</v>
      </c>
      <c r="B35" s="28" t="s">
        <v>68</v>
      </c>
      <c r="C35" s="45">
        <v>19881</v>
      </c>
      <c r="D35" s="46">
        <v>10828.88</v>
      </c>
      <c r="E35" s="46">
        <v>114.32</v>
      </c>
      <c r="F35" s="45">
        <v>0</v>
      </c>
      <c r="G35" s="46">
        <v>0</v>
      </c>
      <c r="H35" s="18">
        <f t="shared" si="0"/>
        <v>114.32</v>
      </c>
      <c r="I35" s="45">
        <v>10943.2</v>
      </c>
      <c r="J35" s="20">
        <v>0</v>
      </c>
      <c r="K35" s="20">
        <v>0</v>
      </c>
      <c r="L35" s="18">
        <f t="shared" si="1"/>
        <v>8937.8000000000011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69</v>
      </c>
      <c r="B36" s="31" t="s">
        <v>70</v>
      </c>
      <c r="C36" s="45">
        <v>224641.08</v>
      </c>
      <c r="D36" s="46">
        <v>0</v>
      </c>
      <c r="E36" s="46">
        <v>0</v>
      </c>
      <c r="F36" s="45">
        <v>50780.15</v>
      </c>
      <c r="G36" s="45">
        <v>1123.21</v>
      </c>
      <c r="H36" s="18">
        <f t="shared" si="0"/>
        <v>1123.21</v>
      </c>
      <c r="I36" s="45">
        <v>51903.360000000001</v>
      </c>
      <c r="J36" s="20">
        <v>0</v>
      </c>
      <c r="K36" s="20">
        <v>0</v>
      </c>
      <c r="L36" s="18">
        <f t="shared" si="1"/>
        <v>172737.72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8638852.5800000001</v>
      </c>
      <c r="D37" s="42">
        <f t="shared" si="2"/>
        <v>2561837.5500000003</v>
      </c>
      <c r="E37" s="42">
        <f t="shared" si="2"/>
        <v>60571.59</v>
      </c>
      <c r="F37" s="42">
        <f t="shared" si="2"/>
        <v>1030432.14</v>
      </c>
      <c r="G37" s="42">
        <f t="shared" si="2"/>
        <v>21119.960000000003</v>
      </c>
      <c r="H37" s="42">
        <f t="shared" si="2"/>
        <v>81691.550000000017</v>
      </c>
      <c r="I37" s="42">
        <f t="shared" si="2"/>
        <v>3673961.1699999995</v>
      </c>
      <c r="J37" s="43"/>
      <c r="K37" s="43"/>
      <c r="L37" s="44">
        <f>SUM(L11:L36)</f>
        <v>4964891.41</v>
      </c>
      <c r="M37" s="1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5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/>
    <row r="41" spans="1:26" ht="15.75" customHeight="1">
      <c r="L41" s="95"/>
    </row>
    <row r="42" spans="1:26" ht="15.75" customHeight="1">
      <c r="D42" s="95"/>
      <c r="E42" s="95"/>
      <c r="I42" s="95"/>
    </row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A8" sqref="A8: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45597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109</v>
      </c>
      <c r="B7" s="232"/>
      <c r="C7" s="240"/>
      <c r="D7" s="231" t="s">
        <v>110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66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45597</v>
      </c>
      <c r="D9" s="6">
        <f>B5-20</f>
        <v>45577</v>
      </c>
      <c r="E9" s="6">
        <f>B5</f>
        <v>45597</v>
      </c>
      <c r="F9" s="6">
        <f>B5-20</f>
        <v>45577</v>
      </c>
      <c r="G9" s="6">
        <f>B5</f>
        <v>45597</v>
      </c>
      <c r="H9" s="249">
        <f>B5</f>
        <v>45597</v>
      </c>
      <c r="I9" s="232"/>
      <c r="J9" s="232"/>
      <c r="K9" s="240"/>
      <c r="L9" s="7">
        <f>B5</f>
        <v>45597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111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7" t="s">
        <v>20</v>
      </c>
      <c r="B11" s="68" t="s">
        <v>21</v>
      </c>
      <c r="C11" s="69">
        <v>2004.92</v>
      </c>
      <c r="D11" s="70">
        <v>0</v>
      </c>
      <c r="E11" s="70">
        <v>0</v>
      </c>
      <c r="F11" s="69">
        <v>679.15</v>
      </c>
      <c r="G11" s="70">
        <v>10.02</v>
      </c>
      <c r="H11" s="71">
        <f t="shared" ref="H11:H36" si="0">E11+G11</f>
        <v>10.02</v>
      </c>
      <c r="I11" s="72">
        <v>689.17</v>
      </c>
      <c r="J11" s="73">
        <v>0</v>
      </c>
      <c r="K11" s="74">
        <v>0</v>
      </c>
      <c r="L11" s="71">
        <f t="shared" ref="L11:L36" si="1">C11-D11-E11-F11-G11+J11-K11</f>
        <v>1315.75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67" t="s">
        <v>22</v>
      </c>
      <c r="B12" s="76" t="s">
        <v>23</v>
      </c>
      <c r="C12" s="69">
        <v>40596.839999999997</v>
      </c>
      <c r="D12" s="70">
        <v>11633.46</v>
      </c>
      <c r="E12" s="70">
        <v>270.64999999999998</v>
      </c>
      <c r="F12" s="69">
        <v>0</v>
      </c>
      <c r="G12" s="70">
        <v>0</v>
      </c>
      <c r="H12" s="71">
        <f t="shared" si="0"/>
        <v>270.64999999999998</v>
      </c>
      <c r="I12" s="72">
        <v>11904.1</v>
      </c>
      <c r="J12" s="73">
        <v>0.01</v>
      </c>
      <c r="K12" s="74">
        <v>0</v>
      </c>
      <c r="L12" s="71">
        <f t="shared" si="1"/>
        <v>28692.739999999994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29.25">
      <c r="A13" s="77" t="s">
        <v>24</v>
      </c>
      <c r="B13" s="78" t="s">
        <v>25</v>
      </c>
      <c r="C13" s="70">
        <v>899</v>
      </c>
      <c r="D13" s="70">
        <v>222.5</v>
      </c>
      <c r="E13" s="70">
        <v>6.74</v>
      </c>
      <c r="F13" s="70">
        <v>0</v>
      </c>
      <c r="G13" s="70">
        <v>0</v>
      </c>
      <c r="H13" s="71">
        <f t="shared" si="0"/>
        <v>6.74</v>
      </c>
      <c r="I13" s="71">
        <v>229.25</v>
      </c>
      <c r="J13" s="73">
        <v>0</v>
      </c>
      <c r="K13" s="74">
        <v>0</v>
      </c>
      <c r="L13" s="71">
        <f t="shared" si="1"/>
        <v>669.76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7" t="s">
        <v>26</v>
      </c>
      <c r="B14" s="79" t="s">
        <v>27</v>
      </c>
      <c r="C14" s="69">
        <v>1628502.66</v>
      </c>
      <c r="D14" s="69">
        <v>388331.31</v>
      </c>
      <c r="E14" s="70">
        <v>5446.49</v>
      </c>
      <c r="F14" s="69">
        <v>0</v>
      </c>
      <c r="G14" s="70">
        <v>0</v>
      </c>
      <c r="H14" s="71">
        <f t="shared" si="0"/>
        <v>5446.49</v>
      </c>
      <c r="I14" s="72">
        <v>393777.8</v>
      </c>
      <c r="J14" s="73">
        <v>0</v>
      </c>
      <c r="K14" s="74">
        <v>0</v>
      </c>
      <c r="L14" s="71">
        <f t="shared" si="1"/>
        <v>1234724.8599999999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67" t="s">
        <v>28</v>
      </c>
      <c r="B15" s="80" t="s">
        <v>29</v>
      </c>
      <c r="C15" s="69">
        <v>400488.07</v>
      </c>
      <c r="D15" s="70">
        <v>245437.74</v>
      </c>
      <c r="E15" s="70">
        <v>3003.66</v>
      </c>
      <c r="F15" s="69">
        <v>0</v>
      </c>
      <c r="G15" s="70">
        <v>0</v>
      </c>
      <c r="H15" s="71">
        <f t="shared" si="0"/>
        <v>3003.66</v>
      </c>
      <c r="I15" s="72">
        <v>248441.4</v>
      </c>
      <c r="J15" s="73">
        <v>0</v>
      </c>
      <c r="K15" s="74">
        <v>0</v>
      </c>
      <c r="L15" s="71">
        <f t="shared" si="1"/>
        <v>152046.67000000001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1" t="s">
        <v>30</v>
      </c>
      <c r="B16" s="82" t="s">
        <v>31</v>
      </c>
      <c r="C16" s="69">
        <v>11546</v>
      </c>
      <c r="D16" s="70">
        <v>0</v>
      </c>
      <c r="E16" s="70">
        <v>0</v>
      </c>
      <c r="F16" s="69">
        <v>7100.79</v>
      </c>
      <c r="G16" s="70">
        <v>86.6</v>
      </c>
      <c r="H16" s="71">
        <f t="shared" si="0"/>
        <v>86.6</v>
      </c>
      <c r="I16" s="72">
        <v>7187.39</v>
      </c>
      <c r="J16" s="73">
        <v>0.01</v>
      </c>
      <c r="K16" s="74">
        <v>0</v>
      </c>
      <c r="L16" s="71">
        <f t="shared" si="1"/>
        <v>4358.62</v>
      </c>
      <c r="M16" s="1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1" t="s">
        <v>32</v>
      </c>
      <c r="B17" s="79" t="s">
        <v>33</v>
      </c>
      <c r="C17" s="69">
        <v>91827.48</v>
      </c>
      <c r="D17" s="70">
        <v>0</v>
      </c>
      <c r="E17" s="70">
        <v>0</v>
      </c>
      <c r="F17" s="69">
        <v>57801.27</v>
      </c>
      <c r="G17" s="70">
        <v>688.71</v>
      </c>
      <c r="H17" s="71">
        <f t="shared" si="0"/>
        <v>688.71</v>
      </c>
      <c r="I17" s="72">
        <v>58489.98</v>
      </c>
      <c r="J17" s="73">
        <v>0</v>
      </c>
      <c r="K17" s="74">
        <v>0</v>
      </c>
      <c r="L17" s="71">
        <f t="shared" si="1"/>
        <v>33337.5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81" t="s">
        <v>34</v>
      </c>
      <c r="B18" s="83" t="s">
        <v>35</v>
      </c>
      <c r="C18" s="69">
        <v>3008.59</v>
      </c>
      <c r="D18" s="70">
        <v>0</v>
      </c>
      <c r="E18" s="70">
        <v>0</v>
      </c>
      <c r="F18" s="69">
        <v>64.87</v>
      </c>
      <c r="G18" s="70">
        <v>15.04</v>
      </c>
      <c r="H18" s="71">
        <f t="shared" si="0"/>
        <v>15.04</v>
      </c>
      <c r="I18" s="72">
        <v>79.91</v>
      </c>
      <c r="J18" s="73">
        <v>0</v>
      </c>
      <c r="K18" s="71">
        <v>0</v>
      </c>
      <c r="L18" s="71">
        <f t="shared" si="1"/>
        <v>2928.6800000000003</v>
      </c>
      <c r="M18" s="100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"/>
      <c r="Z18" s="1"/>
    </row>
    <row r="19" spans="1:26">
      <c r="A19" s="81" t="s">
        <v>36</v>
      </c>
      <c r="B19" s="68" t="s">
        <v>37</v>
      </c>
      <c r="C19" s="69">
        <v>394606.89</v>
      </c>
      <c r="D19" s="70">
        <v>0</v>
      </c>
      <c r="E19" s="70">
        <v>0</v>
      </c>
      <c r="F19" s="69">
        <v>102161.57</v>
      </c>
      <c r="G19" s="70">
        <v>2542.5700000000002</v>
      </c>
      <c r="H19" s="71">
        <f t="shared" si="0"/>
        <v>2542.5700000000002</v>
      </c>
      <c r="I19" s="72">
        <v>104704.14</v>
      </c>
      <c r="J19" s="71">
        <v>0</v>
      </c>
      <c r="K19" s="71">
        <v>0</v>
      </c>
      <c r="L19" s="71">
        <f t="shared" si="1"/>
        <v>289902.75</v>
      </c>
      <c r="M19" s="75"/>
      <c r="N19" s="9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81" t="s">
        <v>38</v>
      </c>
      <c r="B20" s="68" t="s">
        <v>39</v>
      </c>
      <c r="C20" s="69">
        <v>181800.11</v>
      </c>
      <c r="D20" s="70">
        <v>0</v>
      </c>
      <c r="E20" s="70">
        <v>0</v>
      </c>
      <c r="F20" s="72">
        <v>161419.19</v>
      </c>
      <c r="G20" s="70">
        <v>550.23</v>
      </c>
      <c r="H20" s="71">
        <f t="shared" si="0"/>
        <v>550.23</v>
      </c>
      <c r="I20" s="72">
        <f>F20+H20</f>
        <v>161969.42000000001</v>
      </c>
      <c r="J20" s="71">
        <v>0</v>
      </c>
      <c r="K20" s="71">
        <v>0</v>
      </c>
      <c r="L20" s="71">
        <f t="shared" si="1"/>
        <v>19830.689999999984</v>
      </c>
      <c r="M20" s="66"/>
      <c r="N20" s="75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81" t="s">
        <v>40</v>
      </c>
      <c r="B21" s="76" t="s">
        <v>41</v>
      </c>
      <c r="C21" s="69">
        <v>10780.73</v>
      </c>
      <c r="D21" s="70">
        <v>4075.97</v>
      </c>
      <c r="E21" s="70">
        <v>80.86</v>
      </c>
      <c r="F21" s="69">
        <v>0</v>
      </c>
      <c r="G21" s="70">
        <v>0</v>
      </c>
      <c r="H21" s="71">
        <f t="shared" si="0"/>
        <v>80.86</v>
      </c>
      <c r="I21" s="72">
        <v>4156.83</v>
      </c>
      <c r="J21" s="71">
        <v>0</v>
      </c>
      <c r="K21" s="71">
        <v>0</v>
      </c>
      <c r="L21" s="71">
        <f t="shared" si="1"/>
        <v>6623.9000000000005</v>
      </c>
      <c r="M21" s="1"/>
      <c r="N21" s="2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1" t="s">
        <v>42</v>
      </c>
      <c r="B22" s="82" t="s">
        <v>43</v>
      </c>
      <c r="C22" s="69">
        <v>6108.29</v>
      </c>
      <c r="D22" s="70">
        <v>0</v>
      </c>
      <c r="E22" s="70">
        <v>0</v>
      </c>
      <c r="F22" s="69">
        <v>3990.66</v>
      </c>
      <c r="G22" s="70">
        <v>51.4</v>
      </c>
      <c r="H22" s="71">
        <f t="shared" si="0"/>
        <v>51.4</v>
      </c>
      <c r="I22" s="72">
        <v>4042.06</v>
      </c>
      <c r="J22" s="71">
        <v>0</v>
      </c>
      <c r="K22" s="71">
        <v>0</v>
      </c>
      <c r="L22" s="71">
        <f t="shared" si="1"/>
        <v>2066.23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1" t="s">
        <v>44</v>
      </c>
      <c r="B23" s="82" t="s">
        <v>45</v>
      </c>
      <c r="C23" s="69">
        <v>25987.57</v>
      </c>
      <c r="D23" s="70">
        <v>0</v>
      </c>
      <c r="E23" s="70">
        <v>0</v>
      </c>
      <c r="F23" s="69">
        <v>19745.57</v>
      </c>
      <c r="G23" s="70">
        <v>143.75</v>
      </c>
      <c r="H23" s="71">
        <f t="shared" si="0"/>
        <v>143.75</v>
      </c>
      <c r="I23" s="72">
        <v>19889.310000000001</v>
      </c>
      <c r="J23" s="71">
        <v>0.01</v>
      </c>
      <c r="K23" s="71">
        <v>0</v>
      </c>
      <c r="L23" s="71">
        <f t="shared" si="1"/>
        <v>6098.26</v>
      </c>
      <c r="M23" s="95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81" t="s">
        <v>46</v>
      </c>
      <c r="B24" s="79" t="s">
        <v>47</v>
      </c>
      <c r="C24" s="69">
        <v>2066035.37</v>
      </c>
      <c r="D24" s="70">
        <v>0</v>
      </c>
      <c r="E24" s="70">
        <v>0</v>
      </c>
      <c r="F24" s="69">
        <v>605258.18999999994</v>
      </c>
      <c r="G24" s="70">
        <v>15491.37</v>
      </c>
      <c r="H24" s="71">
        <f t="shared" si="0"/>
        <v>15491.37</v>
      </c>
      <c r="I24" s="69">
        <v>620749.56000000006</v>
      </c>
      <c r="J24" s="71">
        <v>0.01</v>
      </c>
      <c r="K24" s="71">
        <v>0</v>
      </c>
      <c r="L24" s="71">
        <f t="shared" si="1"/>
        <v>1445285.82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81" t="s">
        <v>48</v>
      </c>
      <c r="B25" s="84" t="s">
        <v>49</v>
      </c>
      <c r="C25" s="69">
        <v>2500.06</v>
      </c>
      <c r="D25" s="70">
        <v>0</v>
      </c>
      <c r="E25" s="70">
        <v>0</v>
      </c>
      <c r="F25" s="69">
        <v>0</v>
      </c>
      <c r="G25" s="70">
        <v>0</v>
      </c>
      <c r="H25" s="71">
        <f t="shared" si="0"/>
        <v>0</v>
      </c>
      <c r="I25" s="69">
        <v>0</v>
      </c>
      <c r="J25" s="74">
        <v>0</v>
      </c>
      <c r="K25" s="74">
        <v>0</v>
      </c>
      <c r="L25" s="71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81">
        <v>26</v>
      </c>
      <c r="B26" s="80" t="s">
        <v>50</v>
      </c>
      <c r="C26" s="69">
        <v>83411.47</v>
      </c>
      <c r="D26" s="70">
        <v>0</v>
      </c>
      <c r="E26" s="70">
        <v>0</v>
      </c>
      <c r="F26" s="69">
        <v>41427.449999999997</v>
      </c>
      <c r="G26" s="70">
        <v>417.06</v>
      </c>
      <c r="H26" s="71">
        <f t="shared" si="0"/>
        <v>417.06</v>
      </c>
      <c r="I26" s="69">
        <v>41844.51</v>
      </c>
      <c r="J26" s="74">
        <v>0</v>
      </c>
      <c r="K26" s="74">
        <v>0</v>
      </c>
      <c r="L26" s="71">
        <f t="shared" si="1"/>
        <v>41566.960000000006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81" t="s">
        <v>51</v>
      </c>
      <c r="B27" s="85" t="s">
        <v>52</v>
      </c>
      <c r="C27" s="69">
        <v>994.4</v>
      </c>
      <c r="D27" s="70">
        <v>424.51</v>
      </c>
      <c r="E27" s="70">
        <v>7.46</v>
      </c>
      <c r="F27" s="70">
        <v>0</v>
      </c>
      <c r="G27" s="70">
        <v>0</v>
      </c>
      <c r="H27" s="71">
        <f t="shared" si="0"/>
        <v>7.46</v>
      </c>
      <c r="I27" s="69">
        <v>431.97</v>
      </c>
      <c r="J27" s="73">
        <v>0</v>
      </c>
      <c r="K27" s="74">
        <v>0</v>
      </c>
      <c r="L27" s="71">
        <f t="shared" si="1"/>
        <v>562.42999999999995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81" t="s">
        <v>53</v>
      </c>
      <c r="B28" s="85" t="s">
        <v>54</v>
      </c>
      <c r="C28" s="69">
        <v>0.01</v>
      </c>
      <c r="D28" s="70">
        <v>0</v>
      </c>
      <c r="E28" s="70">
        <v>0</v>
      </c>
      <c r="F28" s="69">
        <v>0.01</v>
      </c>
      <c r="G28" s="70">
        <v>0</v>
      </c>
      <c r="H28" s="71">
        <f t="shared" si="0"/>
        <v>0</v>
      </c>
      <c r="I28" s="69">
        <v>0.01</v>
      </c>
      <c r="J28" s="86">
        <v>0</v>
      </c>
      <c r="K28" s="74">
        <v>0</v>
      </c>
      <c r="L28" s="71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7" t="s">
        <v>55</v>
      </c>
      <c r="B29" s="88" t="s">
        <v>56</v>
      </c>
      <c r="C29" s="69">
        <v>46277.07</v>
      </c>
      <c r="D29" s="70">
        <v>7040.97</v>
      </c>
      <c r="E29" s="70">
        <v>694.16</v>
      </c>
      <c r="F29" s="69">
        <v>0</v>
      </c>
      <c r="G29" s="70">
        <v>0</v>
      </c>
      <c r="H29" s="71">
        <f t="shared" si="0"/>
        <v>694.16</v>
      </c>
      <c r="I29" s="69">
        <v>7735.13</v>
      </c>
      <c r="J29" s="86">
        <v>0</v>
      </c>
      <c r="K29" s="74">
        <v>0</v>
      </c>
      <c r="L29" s="71">
        <f t="shared" si="1"/>
        <v>38541.939999999995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87" t="s">
        <v>57</v>
      </c>
      <c r="B30" s="88" t="s">
        <v>58</v>
      </c>
      <c r="C30" s="70">
        <v>7455</v>
      </c>
      <c r="D30" s="70">
        <v>3088.05</v>
      </c>
      <c r="E30" s="70">
        <v>111.83</v>
      </c>
      <c r="F30" s="70">
        <v>0</v>
      </c>
      <c r="G30" s="70">
        <v>0</v>
      </c>
      <c r="H30" s="71">
        <f t="shared" si="0"/>
        <v>111.83</v>
      </c>
      <c r="I30" s="70">
        <v>3199.88</v>
      </c>
      <c r="J30" s="86">
        <v>0.01</v>
      </c>
      <c r="K30" s="74">
        <v>0</v>
      </c>
      <c r="L30" s="71">
        <f t="shared" si="1"/>
        <v>4255.13</v>
      </c>
      <c r="M30" s="36"/>
      <c r="N30" s="9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89" t="s">
        <v>59</v>
      </c>
      <c r="B31" s="85" t="s">
        <v>60</v>
      </c>
      <c r="C31" s="69">
        <v>21724.6</v>
      </c>
      <c r="D31" s="70">
        <v>14158.66</v>
      </c>
      <c r="E31" s="70">
        <v>325.87</v>
      </c>
      <c r="F31" s="69">
        <v>0</v>
      </c>
      <c r="G31" s="70">
        <v>0</v>
      </c>
      <c r="H31" s="71">
        <f t="shared" si="0"/>
        <v>325.87</v>
      </c>
      <c r="I31" s="69">
        <v>14484.53</v>
      </c>
      <c r="J31" s="74">
        <v>0</v>
      </c>
      <c r="K31" s="74">
        <v>0</v>
      </c>
      <c r="L31" s="71">
        <f t="shared" si="1"/>
        <v>7240.0699999999988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9" t="s">
        <v>61</v>
      </c>
      <c r="B32" s="85" t="s">
        <v>62</v>
      </c>
      <c r="C32" s="69">
        <v>1237.17</v>
      </c>
      <c r="D32" s="70">
        <v>853.65</v>
      </c>
      <c r="E32" s="70">
        <v>18.559999999999999</v>
      </c>
      <c r="F32" s="69">
        <v>0</v>
      </c>
      <c r="G32" s="70">
        <v>0</v>
      </c>
      <c r="H32" s="71">
        <f t="shared" si="0"/>
        <v>18.559999999999999</v>
      </c>
      <c r="I32" s="69">
        <v>872.2</v>
      </c>
      <c r="J32" s="74">
        <v>0.01</v>
      </c>
      <c r="K32" s="74">
        <v>0</v>
      </c>
      <c r="L32" s="71">
        <f t="shared" si="1"/>
        <v>364.97000000000008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90" t="s">
        <v>63</v>
      </c>
      <c r="B33" s="91" t="s">
        <v>64</v>
      </c>
      <c r="C33" s="69">
        <v>3364161.79</v>
      </c>
      <c r="D33" s="70">
        <v>1935215.52</v>
      </c>
      <c r="E33" s="70">
        <v>50462.43</v>
      </c>
      <c r="F33" s="69">
        <v>0</v>
      </c>
      <c r="G33" s="70">
        <v>0</v>
      </c>
      <c r="H33" s="71">
        <f t="shared" si="0"/>
        <v>50462.43</v>
      </c>
      <c r="I33" s="69">
        <v>1985677.95</v>
      </c>
      <c r="J33" s="86">
        <v>0</v>
      </c>
      <c r="K33" s="74">
        <v>0</v>
      </c>
      <c r="L33" s="71">
        <f t="shared" si="1"/>
        <v>1378483.84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67" t="s">
        <v>65</v>
      </c>
      <c r="B34" s="78" t="s">
        <v>66</v>
      </c>
      <c r="C34" s="69">
        <v>3682.04</v>
      </c>
      <c r="D34" s="70">
        <v>983.55</v>
      </c>
      <c r="E34" s="70">
        <v>28.56</v>
      </c>
      <c r="F34" s="69">
        <v>0</v>
      </c>
      <c r="G34" s="70">
        <v>0</v>
      </c>
      <c r="H34" s="71">
        <f t="shared" si="0"/>
        <v>28.56</v>
      </c>
      <c r="I34" s="69">
        <v>1012.11</v>
      </c>
      <c r="J34" s="74">
        <v>0</v>
      </c>
      <c r="K34" s="74">
        <v>0</v>
      </c>
      <c r="L34" s="71">
        <f t="shared" si="1"/>
        <v>2669.93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81" t="s">
        <v>67</v>
      </c>
      <c r="B35" s="83" t="s">
        <v>68</v>
      </c>
      <c r="C35" s="69">
        <v>19881</v>
      </c>
      <c r="D35" s="70">
        <v>10943.2</v>
      </c>
      <c r="E35" s="70">
        <v>114.32</v>
      </c>
      <c r="F35" s="69">
        <v>0</v>
      </c>
      <c r="G35" s="70">
        <v>0</v>
      </c>
      <c r="H35" s="71">
        <f t="shared" si="0"/>
        <v>114.32</v>
      </c>
      <c r="I35" s="69">
        <v>11057.52</v>
      </c>
      <c r="J35" s="74">
        <v>0</v>
      </c>
      <c r="K35" s="74">
        <v>0</v>
      </c>
      <c r="L35" s="71">
        <f t="shared" si="1"/>
        <v>8823.48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89" t="s">
        <v>69</v>
      </c>
      <c r="B36" s="84" t="s">
        <v>70</v>
      </c>
      <c r="C36" s="69">
        <v>224641.08</v>
      </c>
      <c r="D36" s="70">
        <v>0</v>
      </c>
      <c r="E36" s="70">
        <v>0</v>
      </c>
      <c r="F36" s="69">
        <v>51903.360000000001</v>
      </c>
      <c r="G36" s="69">
        <v>1123.21</v>
      </c>
      <c r="H36" s="71">
        <f t="shared" si="0"/>
        <v>1123.21</v>
      </c>
      <c r="I36" s="69">
        <v>53026.559999999998</v>
      </c>
      <c r="J36" s="74">
        <v>0.01</v>
      </c>
      <c r="K36" s="74">
        <v>0</v>
      </c>
      <c r="L36" s="71">
        <f t="shared" si="1"/>
        <v>171614.52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8640158.209999999</v>
      </c>
      <c r="D37" s="42">
        <f t="shared" si="2"/>
        <v>2622409.09</v>
      </c>
      <c r="E37" s="42">
        <f t="shared" si="2"/>
        <v>60571.59</v>
      </c>
      <c r="F37" s="42">
        <f t="shared" si="2"/>
        <v>1051552.0799999998</v>
      </c>
      <c r="G37" s="42">
        <f t="shared" si="2"/>
        <v>21119.960000000003</v>
      </c>
      <c r="H37" s="42">
        <f t="shared" si="2"/>
        <v>81691.550000000017</v>
      </c>
      <c r="I37" s="42">
        <f t="shared" si="2"/>
        <v>3755652.69</v>
      </c>
      <c r="J37" s="43"/>
      <c r="K37" s="43"/>
      <c r="L37" s="44">
        <f>SUM(L11:L36)</f>
        <v>4884505.5599999996</v>
      </c>
      <c r="M37" s="1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5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/>
    <row r="41" spans="1:26" ht="15.75" customHeight="1">
      <c r="L41" s="95"/>
    </row>
    <row r="42" spans="1:26" ht="15.75" customHeight="1">
      <c r="D42" s="95"/>
      <c r="E42" s="95"/>
      <c r="I42" s="95"/>
    </row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A8" sqref="A8: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45627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112</v>
      </c>
      <c r="B7" s="232"/>
      <c r="C7" s="240"/>
      <c r="D7" s="231" t="s">
        <v>113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66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45627</v>
      </c>
      <c r="D9" s="6">
        <f>B5-20</f>
        <v>45607</v>
      </c>
      <c r="E9" s="6">
        <f>B5</f>
        <v>45627</v>
      </c>
      <c r="F9" s="6">
        <f>B5-20</f>
        <v>45607</v>
      </c>
      <c r="G9" s="6">
        <f>B5</f>
        <v>45627</v>
      </c>
      <c r="H9" s="249">
        <f>B5</f>
        <v>45627</v>
      </c>
      <c r="I9" s="232"/>
      <c r="J9" s="232"/>
      <c r="K9" s="240"/>
      <c r="L9" s="7">
        <f>B5</f>
        <v>45627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114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7" t="s">
        <v>20</v>
      </c>
      <c r="B11" s="68" t="s">
        <v>21</v>
      </c>
      <c r="C11" s="69">
        <v>2922.32</v>
      </c>
      <c r="D11" s="70">
        <v>0</v>
      </c>
      <c r="E11" s="70">
        <v>0</v>
      </c>
      <c r="F11" s="72">
        <v>689.17</v>
      </c>
      <c r="G11" s="70">
        <v>10.02</v>
      </c>
      <c r="H11" s="71">
        <f t="shared" ref="H11:H36" si="0">E11+G11</f>
        <v>10.02</v>
      </c>
      <c r="I11" s="72">
        <v>699.2</v>
      </c>
      <c r="J11" s="73">
        <v>0</v>
      </c>
      <c r="K11" s="74">
        <v>0</v>
      </c>
      <c r="L11" s="71">
        <f t="shared" ref="L11:L36" si="1">C11-D11-E11-F11-G11+J11-K11</f>
        <v>2223.13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67" t="s">
        <v>22</v>
      </c>
      <c r="B12" s="76" t="s">
        <v>23</v>
      </c>
      <c r="C12" s="69">
        <v>40596.839999999997</v>
      </c>
      <c r="D12" s="72">
        <v>11904.1</v>
      </c>
      <c r="E12" s="70">
        <v>270.64999999999998</v>
      </c>
      <c r="F12" s="69">
        <v>0</v>
      </c>
      <c r="G12" s="70">
        <v>0</v>
      </c>
      <c r="H12" s="71">
        <f t="shared" si="0"/>
        <v>270.64999999999998</v>
      </c>
      <c r="I12" s="72">
        <v>11904.1</v>
      </c>
      <c r="J12" s="73">
        <v>0</v>
      </c>
      <c r="K12" s="74">
        <v>0</v>
      </c>
      <c r="L12" s="71">
        <f t="shared" si="1"/>
        <v>28422.089999999997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29.25">
      <c r="A13" s="77" t="s">
        <v>24</v>
      </c>
      <c r="B13" s="78" t="s">
        <v>25</v>
      </c>
      <c r="C13" s="70">
        <v>899</v>
      </c>
      <c r="D13" s="71">
        <v>229.25</v>
      </c>
      <c r="E13" s="70">
        <v>6.74</v>
      </c>
      <c r="F13" s="70">
        <v>0</v>
      </c>
      <c r="G13" s="70">
        <v>0</v>
      </c>
      <c r="H13" s="71">
        <f t="shared" si="0"/>
        <v>6.74</v>
      </c>
      <c r="I13" s="71">
        <v>235.99</v>
      </c>
      <c r="J13" s="73">
        <v>0</v>
      </c>
      <c r="K13" s="74">
        <v>0</v>
      </c>
      <c r="L13" s="71">
        <f t="shared" si="1"/>
        <v>663.01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7" t="s">
        <v>26</v>
      </c>
      <c r="B14" s="79" t="s">
        <v>27</v>
      </c>
      <c r="C14" s="69">
        <v>1675405.5</v>
      </c>
      <c r="D14" s="72">
        <v>393777.8</v>
      </c>
      <c r="E14" s="70">
        <v>5446.49</v>
      </c>
      <c r="F14" s="69">
        <v>0</v>
      </c>
      <c r="G14" s="70">
        <v>0</v>
      </c>
      <c r="H14" s="71">
        <f t="shared" si="0"/>
        <v>5446.49</v>
      </c>
      <c r="I14" s="72">
        <v>399224.28</v>
      </c>
      <c r="J14" s="73">
        <v>0.01</v>
      </c>
      <c r="K14" s="74">
        <v>0</v>
      </c>
      <c r="L14" s="71">
        <f t="shared" si="1"/>
        <v>1276181.22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67" t="s">
        <v>28</v>
      </c>
      <c r="B15" s="80" t="s">
        <v>29</v>
      </c>
      <c r="C15" s="69">
        <v>400488.07</v>
      </c>
      <c r="D15" s="72">
        <v>248441.4</v>
      </c>
      <c r="E15" s="70">
        <v>3003.66</v>
      </c>
      <c r="F15" s="69">
        <v>0</v>
      </c>
      <c r="G15" s="70">
        <v>0</v>
      </c>
      <c r="H15" s="71">
        <f t="shared" si="0"/>
        <v>3003.66</v>
      </c>
      <c r="I15" s="72">
        <v>251445.06</v>
      </c>
      <c r="J15" s="73">
        <v>0</v>
      </c>
      <c r="K15" s="74">
        <v>0</v>
      </c>
      <c r="L15" s="71">
        <f t="shared" si="1"/>
        <v>149043.01</v>
      </c>
      <c r="M15" s="1"/>
      <c r="N15" s="2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1" t="s">
        <v>30</v>
      </c>
      <c r="B16" s="82" t="s">
        <v>31</v>
      </c>
      <c r="C16" s="69">
        <v>11546</v>
      </c>
      <c r="D16" s="70">
        <v>0</v>
      </c>
      <c r="E16" s="70">
        <v>0</v>
      </c>
      <c r="F16" s="69">
        <v>7187.39</v>
      </c>
      <c r="G16" s="70">
        <v>86.6</v>
      </c>
      <c r="H16" s="71">
        <f t="shared" si="0"/>
        <v>86.6</v>
      </c>
      <c r="I16" s="72">
        <v>7273.98</v>
      </c>
      <c r="J16" s="73">
        <v>0.01</v>
      </c>
      <c r="K16" s="74">
        <v>0</v>
      </c>
      <c r="L16" s="71">
        <f t="shared" si="1"/>
        <v>4272.0199999999995</v>
      </c>
      <c r="M16" s="1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1" t="s">
        <v>32</v>
      </c>
      <c r="B17" s="79" t="s">
        <v>33</v>
      </c>
      <c r="C17" s="69">
        <v>91827.48</v>
      </c>
      <c r="D17" s="70">
        <v>0</v>
      </c>
      <c r="E17" s="70">
        <v>0</v>
      </c>
      <c r="F17" s="69">
        <v>58489.98</v>
      </c>
      <c r="G17" s="70">
        <v>688.71</v>
      </c>
      <c r="H17" s="71">
        <f t="shared" si="0"/>
        <v>688.71</v>
      </c>
      <c r="I17" s="72">
        <v>59178.68</v>
      </c>
      <c r="J17" s="73">
        <v>0</v>
      </c>
      <c r="K17" s="74">
        <v>0</v>
      </c>
      <c r="L17" s="71">
        <f t="shared" si="1"/>
        <v>32648.789999999994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81" t="s">
        <v>34</v>
      </c>
      <c r="B18" s="83" t="s">
        <v>35</v>
      </c>
      <c r="C18" s="69">
        <v>3008.59</v>
      </c>
      <c r="D18" s="70">
        <v>0</v>
      </c>
      <c r="E18" s="70">
        <v>0</v>
      </c>
      <c r="F18" s="69">
        <v>79.91</v>
      </c>
      <c r="G18" s="70">
        <v>15.04</v>
      </c>
      <c r="H18" s="71">
        <f t="shared" si="0"/>
        <v>15.04</v>
      </c>
      <c r="I18" s="72">
        <v>94.96</v>
      </c>
      <c r="J18" s="73">
        <v>0</v>
      </c>
      <c r="K18" s="71">
        <v>0.01</v>
      </c>
      <c r="L18" s="71">
        <f t="shared" si="1"/>
        <v>2913.63</v>
      </c>
      <c r="M18" s="100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"/>
      <c r="Z18" s="1"/>
    </row>
    <row r="19" spans="1:26">
      <c r="A19" s="81" t="s">
        <v>36</v>
      </c>
      <c r="B19" s="68" t="s">
        <v>37</v>
      </c>
      <c r="C19" s="69">
        <v>440174.95</v>
      </c>
      <c r="D19" s="70">
        <v>0</v>
      </c>
      <c r="E19" s="70">
        <v>0</v>
      </c>
      <c r="F19" s="69">
        <v>104704.14</v>
      </c>
      <c r="G19" s="70">
        <v>2542.5700000000002</v>
      </c>
      <c r="H19" s="71">
        <f t="shared" si="0"/>
        <v>2542.5700000000002</v>
      </c>
      <c r="I19" s="72">
        <v>107246.71</v>
      </c>
      <c r="J19" s="71">
        <v>0</v>
      </c>
      <c r="K19" s="71">
        <v>0</v>
      </c>
      <c r="L19" s="71">
        <f t="shared" si="1"/>
        <v>332928.24</v>
      </c>
      <c r="M19" s="75"/>
      <c r="N19" s="9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81" t="s">
        <v>38</v>
      </c>
      <c r="B20" s="68" t="s">
        <v>39</v>
      </c>
      <c r="C20" s="69">
        <v>181800.11</v>
      </c>
      <c r="D20" s="70">
        <v>0</v>
      </c>
      <c r="E20" s="70">
        <v>0</v>
      </c>
      <c r="F20" s="72">
        <v>161969.42000000001</v>
      </c>
      <c r="G20" s="70">
        <v>550.23</v>
      </c>
      <c r="H20" s="71">
        <f t="shared" si="0"/>
        <v>550.23</v>
      </c>
      <c r="I20" s="72">
        <v>162519.64000000001</v>
      </c>
      <c r="J20" s="71">
        <v>0.01</v>
      </c>
      <c r="K20" s="71">
        <v>0</v>
      </c>
      <c r="L20" s="71">
        <f t="shared" si="1"/>
        <v>19280.469999999972</v>
      </c>
      <c r="M20" s="66"/>
      <c r="N20" s="75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81" t="s">
        <v>40</v>
      </c>
      <c r="B21" s="76" t="s">
        <v>41</v>
      </c>
      <c r="C21" s="69">
        <v>88386.72</v>
      </c>
      <c r="D21" s="70">
        <v>4156.83</v>
      </c>
      <c r="E21" s="70">
        <v>80.86</v>
      </c>
      <c r="F21" s="69">
        <v>0</v>
      </c>
      <c r="G21" s="70">
        <v>0</v>
      </c>
      <c r="H21" s="71">
        <f t="shared" si="0"/>
        <v>80.86</v>
      </c>
      <c r="I21" s="72">
        <v>4237.68</v>
      </c>
      <c r="J21" s="71">
        <v>0.01</v>
      </c>
      <c r="K21" s="71">
        <v>0</v>
      </c>
      <c r="L21" s="71">
        <f t="shared" si="1"/>
        <v>84149.04</v>
      </c>
      <c r="M21" s="1"/>
      <c r="N21" s="2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1" t="s">
        <v>42</v>
      </c>
      <c r="B22" s="82" t="s">
        <v>43</v>
      </c>
      <c r="C22" s="69">
        <v>6108.29</v>
      </c>
      <c r="D22" s="70">
        <v>0</v>
      </c>
      <c r="E22" s="70">
        <v>0</v>
      </c>
      <c r="F22" s="69">
        <v>4042.06</v>
      </c>
      <c r="G22" s="70">
        <v>51.4</v>
      </c>
      <c r="H22" s="71">
        <f t="shared" si="0"/>
        <v>51.4</v>
      </c>
      <c r="I22" s="72">
        <v>4093.46</v>
      </c>
      <c r="J22" s="71">
        <v>0</v>
      </c>
      <c r="K22" s="71">
        <v>0</v>
      </c>
      <c r="L22" s="71">
        <f t="shared" si="1"/>
        <v>2014.83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1" t="s">
        <v>44</v>
      </c>
      <c r="B23" s="82" t="s">
        <v>45</v>
      </c>
      <c r="C23" s="69">
        <v>25987.57</v>
      </c>
      <c r="D23" s="70">
        <v>0</v>
      </c>
      <c r="E23" s="70">
        <v>0</v>
      </c>
      <c r="F23" s="69">
        <v>19889.310000000001</v>
      </c>
      <c r="G23" s="70">
        <v>143.75</v>
      </c>
      <c r="H23" s="71">
        <f t="shared" si="0"/>
        <v>143.75</v>
      </c>
      <c r="I23" s="72">
        <v>20033.060000000001</v>
      </c>
      <c r="J23" s="71">
        <v>0</v>
      </c>
      <c r="K23" s="71">
        <v>0</v>
      </c>
      <c r="L23" s="71">
        <f t="shared" si="1"/>
        <v>5954.5099999999984</v>
      </c>
      <c r="M23" s="95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 t="s">
        <v>46</v>
      </c>
      <c r="B24" s="24" t="s">
        <v>47</v>
      </c>
      <c r="C24" s="45">
        <v>2088905.13</v>
      </c>
      <c r="D24" s="46">
        <v>0</v>
      </c>
      <c r="E24" s="46">
        <v>0</v>
      </c>
      <c r="F24" s="45">
        <v>620749.56000000006</v>
      </c>
      <c r="G24" s="46">
        <v>15470.36</v>
      </c>
      <c r="H24" s="18">
        <f t="shared" si="0"/>
        <v>15470.36</v>
      </c>
      <c r="I24" s="45">
        <v>636219.92000000004</v>
      </c>
      <c r="J24" s="18">
        <v>0</v>
      </c>
      <c r="K24" s="18">
        <v>0</v>
      </c>
      <c r="L24" s="18">
        <f t="shared" si="1"/>
        <v>1452685.2099999997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 t="s">
        <v>48</v>
      </c>
      <c r="B25" s="31" t="s">
        <v>49</v>
      </c>
      <c r="C25" s="45">
        <v>2500.06</v>
      </c>
      <c r="D25" s="46">
        <v>0</v>
      </c>
      <c r="E25" s="46">
        <v>0</v>
      </c>
      <c r="F25" s="45">
        <v>0</v>
      </c>
      <c r="G25" s="46">
        <v>0</v>
      </c>
      <c r="H25" s="18">
        <f t="shared" si="0"/>
        <v>0</v>
      </c>
      <c r="I25" s="45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45">
        <v>83411.47</v>
      </c>
      <c r="D26" s="46">
        <v>0</v>
      </c>
      <c r="E26" s="46">
        <v>0</v>
      </c>
      <c r="F26" s="45">
        <v>41844.51</v>
      </c>
      <c r="G26" s="46">
        <v>417.06</v>
      </c>
      <c r="H26" s="18">
        <f t="shared" si="0"/>
        <v>417.06</v>
      </c>
      <c r="I26" s="45">
        <v>42261.57</v>
      </c>
      <c r="J26" s="20">
        <v>0</v>
      </c>
      <c r="K26" s="20">
        <v>0</v>
      </c>
      <c r="L26" s="18">
        <f t="shared" si="1"/>
        <v>41149.9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45">
        <v>994.4</v>
      </c>
      <c r="D27" s="46">
        <v>431.97</v>
      </c>
      <c r="E27" s="46">
        <v>7.46</v>
      </c>
      <c r="F27" s="46">
        <v>0</v>
      </c>
      <c r="G27" s="46">
        <v>0</v>
      </c>
      <c r="H27" s="18">
        <f t="shared" si="0"/>
        <v>7.46</v>
      </c>
      <c r="I27" s="45">
        <v>439.43</v>
      </c>
      <c r="J27" s="19">
        <v>0</v>
      </c>
      <c r="K27" s="20">
        <v>0</v>
      </c>
      <c r="L27" s="18">
        <f t="shared" si="1"/>
        <v>554.96999999999991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45">
        <v>0.01</v>
      </c>
      <c r="D28" s="46">
        <v>0</v>
      </c>
      <c r="E28" s="46">
        <v>0</v>
      </c>
      <c r="F28" s="45">
        <v>0.01</v>
      </c>
      <c r="G28" s="46">
        <v>0</v>
      </c>
      <c r="H28" s="18">
        <f t="shared" si="0"/>
        <v>0</v>
      </c>
      <c r="I28" s="45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7" t="s">
        <v>55</v>
      </c>
      <c r="B29" s="88" t="s">
        <v>56</v>
      </c>
      <c r="C29" s="69">
        <v>46277.07</v>
      </c>
      <c r="D29" s="70">
        <v>7735.13</v>
      </c>
      <c r="E29" s="70">
        <v>694.16</v>
      </c>
      <c r="F29" s="69">
        <v>0</v>
      </c>
      <c r="G29" s="70">
        <v>0</v>
      </c>
      <c r="H29" s="71">
        <f t="shared" si="0"/>
        <v>694.16</v>
      </c>
      <c r="I29" s="69">
        <v>8429.2800000000007</v>
      </c>
      <c r="J29" s="86">
        <v>0.01</v>
      </c>
      <c r="K29" s="74">
        <v>0</v>
      </c>
      <c r="L29" s="71">
        <f t="shared" si="1"/>
        <v>37847.79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87" t="s">
        <v>57</v>
      </c>
      <c r="B30" s="88" t="s">
        <v>58</v>
      </c>
      <c r="C30" s="70">
        <v>7455</v>
      </c>
      <c r="D30" s="70">
        <v>3199.88</v>
      </c>
      <c r="E30" s="70">
        <v>111.83</v>
      </c>
      <c r="F30" s="70">
        <v>0</v>
      </c>
      <c r="G30" s="70">
        <v>0</v>
      </c>
      <c r="H30" s="71">
        <f t="shared" si="0"/>
        <v>111.83</v>
      </c>
      <c r="I30" s="70">
        <v>3311.7</v>
      </c>
      <c r="J30" s="86">
        <v>0.01</v>
      </c>
      <c r="K30" s="74">
        <v>0</v>
      </c>
      <c r="L30" s="71">
        <f t="shared" si="1"/>
        <v>4143.3</v>
      </c>
      <c r="M30" s="36"/>
      <c r="N30" s="9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89" t="s">
        <v>59</v>
      </c>
      <c r="B31" s="85" t="s">
        <v>60</v>
      </c>
      <c r="C31" s="69">
        <v>21724.6</v>
      </c>
      <c r="D31" s="70">
        <v>14484.53</v>
      </c>
      <c r="E31" s="70">
        <v>325.87</v>
      </c>
      <c r="F31" s="69">
        <v>0</v>
      </c>
      <c r="G31" s="70">
        <v>0</v>
      </c>
      <c r="H31" s="71">
        <f t="shared" si="0"/>
        <v>325.87</v>
      </c>
      <c r="I31" s="69">
        <v>14810.4</v>
      </c>
      <c r="J31" s="74">
        <v>0</v>
      </c>
      <c r="K31" s="74">
        <v>0</v>
      </c>
      <c r="L31" s="71">
        <f t="shared" si="1"/>
        <v>6914.199999999998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9" t="s">
        <v>61</v>
      </c>
      <c r="B32" s="85" t="s">
        <v>62</v>
      </c>
      <c r="C32" s="69">
        <v>1237.17</v>
      </c>
      <c r="D32" s="70">
        <v>872.2</v>
      </c>
      <c r="E32" s="70">
        <v>18.559999999999999</v>
      </c>
      <c r="F32" s="69">
        <v>0</v>
      </c>
      <c r="G32" s="70">
        <v>0</v>
      </c>
      <c r="H32" s="71">
        <f t="shared" si="0"/>
        <v>18.559999999999999</v>
      </c>
      <c r="I32" s="69">
        <v>890.76</v>
      </c>
      <c r="J32" s="74">
        <v>0</v>
      </c>
      <c r="K32" s="74">
        <v>0</v>
      </c>
      <c r="L32" s="71">
        <f t="shared" si="1"/>
        <v>346.41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90" t="s">
        <v>63</v>
      </c>
      <c r="B33" s="91" t="s">
        <v>64</v>
      </c>
      <c r="C33" s="69">
        <v>3364161.79</v>
      </c>
      <c r="D33" s="70">
        <v>1985677.95</v>
      </c>
      <c r="E33" s="70">
        <v>50462.43</v>
      </c>
      <c r="F33" s="69">
        <v>0</v>
      </c>
      <c r="G33" s="70">
        <v>0</v>
      </c>
      <c r="H33" s="71">
        <f t="shared" si="0"/>
        <v>50462.43</v>
      </c>
      <c r="I33" s="69">
        <v>203614038</v>
      </c>
      <c r="J33" s="86">
        <v>0</v>
      </c>
      <c r="K33" s="74">
        <v>0</v>
      </c>
      <c r="L33" s="71">
        <f t="shared" si="1"/>
        <v>1328021.4100000001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67" t="s">
        <v>65</v>
      </c>
      <c r="B34" s="78" t="s">
        <v>66</v>
      </c>
      <c r="C34" s="69">
        <v>3682.04</v>
      </c>
      <c r="D34" s="70">
        <v>1012.11</v>
      </c>
      <c r="E34" s="70">
        <v>28.56</v>
      </c>
      <c r="F34" s="69">
        <v>0</v>
      </c>
      <c r="G34" s="70">
        <v>0</v>
      </c>
      <c r="H34" s="71">
        <f t="shared" si="0"/>
        <v>28.56</v>
      </c>
      <c r="I34" s="69">
        <v>1040.67</v>
      </c>
      <c r="J34" s="74">
        <v>0</v>
      </c>
      <c r="K34" s="74">
        <v>0</v>
      </c>
      <c r="L34" s="71">
        <f t="shared" si="1"/>
        <v>2641.37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81" t="s">
        <v>67</v>
      </c>
      <c r="B35" s="83" t="s">
        <v>68</v>
      </c>
      <c r="C35" s="69">
        <v>19881</v>
      </c>
      <c r="D35" s="70">
        <v>11057.52</v>
      </c>
      <c r="E35" s="70">
        <v>114.32</v>
      </c>
      <c r="F35" s="69">
        <v>0</v>
      </c>
      <c r="G35" s="70">
        <v>0</v>
      </c>
      <c r="H35" s="71">
        <f t="shared" si="0"/>
        <v>114.32</v>
      </c>
      <c r="I35" s="69">
        <v>11171.84</v>
      </c>
      <c r="J35" s="74">
        <v>0</v>
      </c>
      <c r="K35" s="74">
        <v>0</v>
      </c>
      <c r="L35" s="71">
        <f t="shared" si="1"/>
        <v>8709.16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89" t="s">
        <v>69</v>
      </c>
      <c r="B36" s="84" t="s">
        <v>70</v>
      </c>
      <c r="C36" s="69">
        <v>224641.08</v>
      </c>
      <c r="D36" s="70">
        <v>0</v>
      </c>
      <c r="E36" s="70">
        <v>0</v>
      </c>
      <c r="F36" s="69">
        <v>53026.559999999998</v>
      </c>
      <c r="G36" s="69">
        <v>1123.21</v>
      </c>
      <c r="H36" s="71">
        <f t="shared" si="0"/>
        <v>1123.21</v>
      </c>
      <c r="I36" s="69">
        <v>54149.77</v>
      </c>
      <c r="J36" s="74">
        <v>0</v>
      </c>
      <c r="K36" s="74">
        <v>0</v>
      </c>
      <c r="L36" s="71">
        <f t="shared" si="1"/>
        <v>170491.31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8834022.2599999998</v>
      </c>
      <c r="D37" s="42">
        <f t="shared" si="2"/>
        <v>2682980.67</v>
      </c>
      <c r="E37" s="42">
        <f t="shared" si="2"/>
        <v>60571.59</v>
      </c>
      <c r="F37" s="42">
        <f t="shared" si="2"/>
        <v>1072672.02</v>
      </c>
      <c r="G37" s="42">
        <f t="shared" si="2"/>
        <v>21098.95</v>
      </c>
      <c r="H37" s="42">
        <f t="shared" si="2"/>
        <v>81670.540000000023</v>
      </c>
      <c r="I37" s="42">
        <f t="shared" si="2"/>
        <v>205414950.15000001</v>
      </c>
      <c r="J37" s="43"/>
      <c r="K37" s="43"/>
      <c r="L37" s="44">
        <f>SUM(L11:L36)</f>
        <v>4996699.08</v>
      </c>
      <c r="M37" s="1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52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C40" s="95">
        <f>C33-55700</f>
        <v>3308461.79</v>
      </c>
    </row>
    <row r="41" spans="1:26" ht="15.75" customHeight="1">
      <c r="L41" s="95"/>
    </row>
    <row r="42" spans="1:26" ht="15.75" customHeight="1">
      <c r="D42" s="95"/>
      <c r="E42" s="95"/>
      <c r="I42" s="95"/>
    </row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000"/>
  <sheetViews>
    <sheetView showGridLines="0" workbookViewId="0">
      <pane xSplit="1" topLeftCell="B1" activePane="topRight" state="frozen"/>
      <selection pane="topRight" activeCell="A2" sqref="A2:L2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45658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115</v>
      </c>
      <c r="B7" s="232"/>
      <c r="C7" s="240"/>
      <c r="D7" s="231" t="s">
        <v>116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07">
        <f>D14+E14</f>
        <v>411789.82</v>
      </c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45658</v>
      </c>
      <c r="D9" s="6">
        <f>B5-20</f>
        <v>45638</v>
      </c>
      <c r="E9" s="6">
        <f>B5</f>
        <v>45658</v>
      </c>
      <c r="F9" s="6">
        <f>B5-20</f>
        <v>45638</v>
      </c>
      <c r="G9" s="6">
        <f>B5</f>
        <v>45658</v>
      </c>
      <c r="H9" s="249">
        <f>B5</f>
        <v>45658</v>
      </c>
      <c r="I9" s="232"/>
      <c r="J9" s="232"/>
      <c r="K9" s="240"/>
      <c r="L9" s="7">
        <f>B5</f>
        <v>45658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117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7" t="s">
        <v>20</v>
      </c>
      <c r="B11" s="68" t="s">
        <v>21</v>
      </c>
      <c r="C11" s="69">
        <v>2922.32</v>
      </c>
      <c r="D11" s="70">
        <v>0</v>
      </c>
      <c r="E11" s="70">
        <v>0</v>
      </c>
      <c r="F11" s="72">
        <v>699.2</v>
      </c>
      <c r="G11" s="70">
        <v>14.61</v>
      </c>
      <c r="H11" s="71">
        <f t="shared" ref="H11:H36" si="0">E11+G11</f>
        <v>14.61</v>
      </c>
      <c r="I11" s="72">
        <v>713.81</v>
      </c>
      <c r="J11" s="73">
        <v>0</v>
      </c>
      <c r="K11" s="74">
        <v>0</v>
      </c>
      <c r="L11" s="71">
        <f t="shared" ref="L11:L36" si="1">C11-D11-E11-F11-G11+J11-K11</f>
        <v>2208.5099999999998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14" t="s">
        <v>22</v>
      </c>
      <c r="B12" s="21" t="s">
        <v>23</v>
      </c>
      <c r="C12" s="45">
        <v>40596.839999999997</v>
      </c>
      <c r="D12" s="65">
        <v>12174.75</v>
      </c>
      <c r="E12" s="46">
        <v>270.64999999999998</v>
      </c>
      <c r="F12" s="45">
        <v>0</v>
      </c>
      <c r="G12" s="46">
        <v>0</v>
      </c>
      <c r="H12" s="18">
        <f t="shared" si="0"/>
        <v>270.64999999999998</v>
      </c>
      <c r="I12" s="65">
        <v>12445.4</v>
      </c>
      <c r="J12" s="19">
        <v>0</v>
      </c>
      <c r="K12" s="20">
        <v>0</v>
      </c>
      <c r="L12" s="18">
        <f t="shared" si="1"/>
        <v>28151.439999999995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29.25">
      <c r="A13" s="22" t="s">
        <v>24</v>
      </c>
      <c r="B13" s="23" t="s">
        <v>25</v>
      </c>
      <c r="C13" s="46">
        <v>899</v>
      </c>
      <c r="D13" s="18">
        <v>235.99</v>
      </c>
      <c r="E13" s="46">
        <v>6.74</v>
      </c>
      <c r="F13" s="46">
        <v>0</v>
      </c>
      <c r="G13" s="46">
        <v>0</v>
      </c>
      <c r="H13" s="18">
        <f t="shared" si="0"/>
        <v>6.74</v>
      </c>
      <c r="I13" s="18">
        <v>242.73</v>
      </c>
      <c r="J13" s="19">
        <v>0</v>
      </c>
      <c r="K13" s="20">
        <v>0</v>
      </c>
      <c r="L13" s="18">
        <f t="shared" si="1"/>
        <v>656.27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08" t="s">
        <v>26</v>
      </c>
      <c r="B14" s="109" t="s">
        <v>27</v>
      </c>
      <c r="C14" s="102">
        <v>1675405.5</v>
      </c>
      <c r="D14" s="105">
        <v>399224.28</v>
      </c>
      <c r="E14" s="103">
        <v>12565.54</v>
      </c>
      <c r="F14" s="102">
        <v>0</v>
      </c>
      <c r="G14" s="103">
        <v>0</v>
      </c>
      <c r="H14" s="104">
        <f t="shared" si="0"/>
        <v>12565.54</v>
      </c>
      <c r="I14" s="105">
        <v>452337.08</v>
      </c>
      <c r="J14" s="106">
        <v>0.01</v>
      </c>
      <c r="K14" s="110">
        <v>0</v>
      </c>
      <c r="L14" s="104">
        <f t="shared" si="1"/>
        <v>1263615.69</v>
      </c>
      <c r="M14" s="111">
        <v>1223068.42</v>
      </c>
      <c r="N14" s="112">
        <f>M14-L14</f>
        <v>-40547.270000000019</v>
      </c>
      <c r="O14" s="111" t="s">
        <v>118</v>
      </c>
      <c r="P14" s="75" t="s">
        <v>119</v>
      </c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14" t="s">
        <v>28</v>
      </c>
      <c r="B15" s="25" t="s">
        <v>29</v>
      </c>
      <c r="C15" s="45">
        <v>400488.07</v>
      </c>
      <c r="D15" s="65">
        <v>251445.06</v>
      </c>
      <c r="E15" s="46">
        <v>3003.66</v>
      </c>
      <c r="F15" s="45">
        <v>0</v>
      </c>
      <c r="G15" s="46">
        <v>0</v>
      </c>
      <c r="H15" s="18">
        <f t="shared" si="0"/>
        <v>3003.66</v>
      </c>
      <c r="I15" s="65">
        <v>254448.72</v>
      </c>
      <c r="J15" s="19">
        <v>0</v>
      </c>
      <c r="K15" s="20">
        <v>0</v>
      </c>
      <c r="L15" s="18">
        <f t="shared" si="1"/>
        <v>146039.35</v>
      </c>
      <c r="M15" s="1"/>
      <c r="N15" s="2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6" t="s">
        <v>30</v>
      </c>
      <c r="B16" s="27" t="s">
        <v>31</v>
      </c>
      <c r="C16" s="45">
        <v>11546</v>
      </c>
      <c r="D16" s="46">
        <v>0</v>
      </c>
      <c r="E16" s="46">
        <v>0</v>
      </c>
      <c r="F16" s="45">
        <v>7273.98</v>
      </c>
      <c r="G16" s="46">
        <v>86.6</v>
      </c>
      <c r="H16" s="18">
        <f t="shared" si="0"/>
        <v>86.6</v>
      </c>
      <c r="I16" s="65">
        <v>7360.58</v>
      </c>
      <c r="J16" s="19">
        <v>0.01</v>
      </c>
      <c r="K16" s="20">
        <v>0</v>
      </c>
      <c r="L16" s="18">
        <f t="shared" si="1"/>
        <v>4185.43</v>
      </c>
      <c r="M16" s="1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 t="s">
        <v>32</v>
      </c>
      <c r="B17" s="24" t="s">
        <v>33</v>
      </c>
      <c r="C17" s="45">
        <v>91827.48</v>
      </c>
      <c r="D17" s="46">
        <v>0</v>
      </c>
      <c r="E17" s="46">
        <v>0</v>
      </c>
      <c r="F17" s="45">
        <v>59178.68</v>
      </c>
      <c r="G17" s="46">
        <v>688.71</v>
      </c>
      <c r="H17" s="18">
        <f t="shared" si="0"/>
        <v>688.71</v>
      </c>
      <c r="I17" s="65">
        <v>59867.39</v>
      </c>
      <c r="J17" s="19">
        <v>0</v>
      </c>
      <c r="K17" s="20">
        <v>0</v>
      </c>
      <c r="L17" s="18">
        <f t="shared" si="1"/>
        <v>31960.089999999997</v>
      </c>
      <c r="M17" s="2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 t="s">
        <v>34</v>
      </c>
      <c r="B18" s="28" t="s">
        <v>35</v>
      </c>
      <c r="C18" s="45">
        <v>3008.59</v>
      </c>
      <c r="D18" s="46">
        <v>0</v>
      </c>
      <c r="E18" s="46">
        <v>0</v>
      </c>
      <c r="F18" s="45">
        <v>94.96</v>
      </c>
      <c r="G18" s="46">
        <v>15.04</v>
      </c>
      <c r="H18" s="18">
        <f t="shared" si="0"/>
        <v>15.04</v>
      </c>
      <c r="I18" s="65">
        <v>110</v>
      </c>
      <c r="J18" s="19">
        <v>0</v>
      </c>
      <c r="K18" s="18">
        <v>0</v>
      </c>
      <c r="L18" s="18">
        <f t="shared" si="1"/>
        <v>2898.59</v>
      </c>
      <c r="M18" s="100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"/>
      <c r="Z18" s="1"/>
    </row>
    <row r="19" spans="1:26">
      <c r="A19" s="113" t="s">
        <v>36</v>
      </c>
      <c r="B19" s="114" t="s">
        <v>37</v>
      </c>
      <c r="C19" s="115">
        <v>440174.95</v>
      </c>
      <c r="D19" s="116">
        <v>0</v>
      </c>
      <c r="E19" s="116">
        <v>0</v>
      </c>
      <c r="F19" s="115">
        <v>107246.71</v>
      </c>
      <c r="G19" s="116">
        <v>3301.31</v>
      </c>
      <c r="H19" s="117">
        <f t="shared" si="0"/>
        <v>3301.31</v>
      </c>
      <c r="I19" s="118">
        <v>113436.75</v>
      </c>
      <c r="J19" s="117">
        <v>0</v>
      </c>
      <c r="K19" s="117">
        <v>0</v>
      </c>
      <c r="L19" s="117">
        <f t="shared" si="1"/>
        <v>329626.93</v>
      </c>
      <c r="M19" s="119">
        <v>326738.2</v>
      </c>
      <c r="N19" s="119">
        <f>M19-L19</f>
        <v>-2888.7299999999814</v>
      </c>
      <c r="O19" s="111" t="s">
        <v>118</v>
      </c>
      <c r="P19" s="75" t="s">
        <v>119</v>
      </c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26" t="s">
        <v>38</v>
      </c>
      <c r="B20" s="15" t="s">
        <v>39</v>
      </c>
      <c r="C20" s="45">
        <v>181800.11</v>
      </c>
      <c r="D20" s="46">
        <v>0</v>
      </c>
      <c r="E20" s="46">
        <v>0</v>
      </c>
      <c r="F20" s="65">
        <v>162519.64000000001</v>
      </c>
      <c r="G20" s="46">
        <v>550.23</v>
      </c>
      <c r="H20" s="18">
        <f t="shared" si="0"/>
        <v>550.23</v>
      </c>
      <c r="I20" s="65">
        <v>163069.87</v>
      </c>
      <c r="J20" s="18">
        <v>0</v>
      </c>
      <c r="K20" s="18">
        <v>0</v>
      </c>
      <c r="L20" s="18">
        <f t="shared" si="1"/>
        <v>18730.239999999972</v>
      </c>
      <c r="M20" s="66"/>
      <c r="N20" s="75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120" t="s">
        <v>40</v>
      </c>
      <c r="B21" s="121" t="s">
        <v>41</v>
      </c>
      <c r="C21" s="122">
        <v>88386.72</v>
      </c>
      <c r="D21" s="123">
        <v>4237.68</v>
      </c>
      <c r="E21" s="123">
        <v>662.9</v>
      </c>
      <c r="F21" s="122">
        <v>0</v>
      </c>
      <c r="G21" s="123">
        <v>0</v>
      </c>
      <c r="H21" s="124">
        <f t="shared" si="0"/>
        <v>662.9</v>
      </c>
      <c r="I21" s="125">
        <v>4900.58</v>
      </c>
      <c r="J21" s="124">
        <v>0</v>
      </c>
      <c r="K21" s="124">
        <v>0</v>
      </c>
      <c r="L21" s="124">
        <f t="shared" si="1"/>
        <v>83486.140000000014</v>
      </c>
      <c r="M21" s="126"/>
      <c r="N21" s="127"/>
      <c r="O21" s="1" t="s">
        <v>119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 t="s">
        <v>42</v>
      </c>
      <c r="B22" s="27" t="s">
        <v>43</v>
      </c>
      <c r="C22" s="45">
        <v>6108.29</v>
      </c>
      <c r="D22" s="46">
        <v>0</v>
      </c>
      <c r="E22" s="46">
        <v>0</v>
      </c>
      <c r="F22" s="45">
        <v>4093.46</v>
      </c>
      <c r="G22" s="46">
        <v>51.4</v>
      </c>
      <c r="H22" s="18">
        <f t="shared" si="0"/>
        <v>51.4</v>
      </c>
      <c r="I22" s="65">
        <v>4144.8599999999997</v>
      </c>
      <c r="J22" s="18">
        <v>0</v>
      </c>
      <c r="K22" s="18">
        <v>0</v>
      </c>
      <c r="L22" s="18">
        <f t="shared" si="1"/>
        <v>1963.4299999999998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 t="s">
        <v>44</v>
      </c>
      <c r="B23" s="27" t="s">
        <v>45</v>
      </c>
      <c r="C23" s="45">
        <v>25987.57</v>
      </c>
      <c r="D23" s="46">
        <v>0</v>
      </c>
      <c r="E23" s="46">
        <v>0</v>
      </c>
      <c r="F23" s="45">
        <v>20033.060000000001</v>
      </c>
      <c r="G23" s="46">
        <v>143.75</v>
      </c>
      <c r="H23" s="18">
        <f t="shared" si="0"/>
        <v>143.75</v>
      </c>
      <c r="I23" s="65">
        <v>20176.8</v>
      </c>
      <c r="J23" s="18">
        <v>0.01</v>
      </c>
      <c r="K23" s="18">
        <v>0</v>
      </c>
      <c r="L23" s="18">
        <f t="shared" si="1"/>
        <v>5810.7699999999986</v>
      </c>
      <c r="M23" s="95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28" t="s">
        <v>46</v>
      </c>
      <c r="B24" s="129" t="s">
        <v>47</v>
      </c>
      <c r="C24" s="130">
        <v>2088905.13</v>
      </c>
      <c r="D24" s="131">
        <v>0</v>
      </c>
      <c r="E24" s="131">
        <v>0</v>
      </c>
      <c r="F24" s="130">
        <v>636219.92000000004</v>
      </c>
      <c r="G24" s="132">
        <v>15596.89</v>
      </c>
      <c r="H24" s="133">
        <f t="shared" si="0"/>
        <v>15596.89</v>
      </c>
      <c r="I24" s="130">
        <v>651816.80000000005</v>
      </c>
      <c r="J24" s="132">
        <v>0.01</v>
      </c>
      <c r="K24" s="133">
        <v>0</v>
      </c>
      <c r="L24" s="133">
        <f t="shared" si="1"/>
        <v>1437088.33</v>
      </c>
      <c r="M24" s="134"/>
      <c r="N24" s="135"/>
      <c r="O24" s="136" t="s">
        <v>119</v>
      </c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</row>
    <row r="25" spans="1:26" ht="15.75" customHeight="1">
      <c r="A25" s="26" t="s">
        <v>48</v>
      </c>
      <c r="B25" s="31" t="s">
        <v>49</v>
      </c>
      <c r="C25" s="45">
        <v>2500.06</v>
      </c>
      <c r="D25" s="46">
        <v>0</v>
      </c>
      <c r="E25" s="46">
        <v>0</v>
      </c>
      <c r="F25" s="45">
        <v>0</v>
      </c>
      <c r="G25" s="46">
        <v>0</v>
      </c>
      <c r="H25" s="18">
        <f t="shared" si="0"/>
        <v>0</v>
      </c>
      <c r="I25" s="45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45">
        <v>83411.47</v>
      </c>
      <c r="D26" s="46">
        <v>0</v>
      </c>
      <c r="E26" s="46">
        <v>0</v>
      </c>
      <c r="F26" s="45">
        <v>42261.57</v>
      </c>
      <c r="G26" s="46">
        <v>417.06</v>
      </c>
      <c r="H26" s="18">
        <f t="shared" si="0"/>
        <v>417.06</v>
      </c>
      <c r="I26" s="45">
        <v>42678.62</v>
      </c>
      <c r="J26" s="20">
        <v>0.01</v>
      </c>
      <c r="K26" s="20">
        <v>0</v>
      </c>
      <c r="L26" s="18">
        <f t="shared" si="1"/>
        <v>40732.850000000006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45">
        <v>994.4</v>
      </c>
      <c r="D27" s="46">
        <v>439.43</v>
      </c>
      <c r="E27" s="46">
        <v>7.46</v>
      </c>
      <c r="F27" s="46">
        <v>0</v>
      </c>
      <c r="G27" s="46">
        <v>0</v>
      </c>
      <c r="H27" s="18">
        <f t="shared" si="0"/>
        <v>7.46</v>
      </c>
      <c r="I27" s="45">
        <v>446.89</v>
      </c>
      <c r="J27" s="19">
        <v>0</v>
      </c>
      <c r="K27" s="20">
        <v>0</v>
      </c>
      <c r="L27" s="18">
        <f t="shared" si="1"/>
        <v>547.51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45">
        <v>0.01</v>
      </c>
      <c r="D28" s="46">
        <v>0</v>
      </c>
      <c r="E28" s="46">
        <v>0</v>
      </c>
      <c r="F28" s="45">
        <v>0.01</v>
      </c>
      <c r="G28" s="46">
        <v>0</v>
      </c>
      <c r="H28" s="18">
        <f t="shared" si="0"/>
        <v>0</v>
      </c>
      <c r="I28" s="45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 t="s">
        <v>55</v>
      </c>
      <c r="B29" s="35" t="s">
        <v>56</v>
      </c>
      <c r="C29" s="45">
        <v>46277.07</v>
      </c>
      <c r="D29" s="46">
        <v>8429.2800000000007</v>
      </c>
      <c r="E29" s="46">
        <v>694.16</v>
      </c>
      <c r="F29" s="45">
        <v>0</v>
      </c>
      <c r="G29" s="46">
        <v>0</v>
      </c>
      <c r="H29" s="18">
        <f t="shared" si="0"/>
        <v>694.16</v>
      </c>
      <c r="I29" s="45">
        <v>9123.44</v>
      </c>
      <c r="J29" s="33">
        <v>0</v>
      </c>
      <c r="K29" s="20">
        <v>0</v>
      </c>
      <c r="L29" s="18">
        <f t="shared" si="1"/>
        <v>37153.629999999997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 t="s">
        <v>57</v>
      </c>
      <c r="B30" s="35" t="s">
        <v>58</v>
      </c>
      <c r="C30" s="46">
        <v>7455</v>
      </c>
      <c r="D30" s="46">
        <v>3311.7</v>
      </c>
      <c r="E30" s="46">
        <v>111.83</v>
      </c>
      <c r="F30" s="46">
        <v>0</v>
      </c>
      <c r="G30" s="46">
        <v>0</v>
      </c>
      <c r="H30" s="18">
        <f t="shared" si="0"/>
        <v>111.83</v>
      </c>
      <c r="I30" s="46">
        <v>3423.53</v>
      </c>
      <c r="J30" s="33">
        <v>0.01</v>
      </c>
      <c r="K30" s="20">
        <v>0</v>
      </c>
      <c r="L30" s="18">
        <f t="shared" si="1"/>
        <v>4031.4800000000005</v>
      </c>
      <c r="M30" s="36"/>
      <c r="N30" s="9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37" t="s">
        <v>59</v>
      </c>
      <c r="B31" s="32" t="s">
        <v>60</v>
      </c>
      <c r="C31" s="45">
        <v>21724.6</v>
      </c>
      <c r="D31" s="46">
        <v>14810.4</v>
      </c>
      <c r="E31" s="46">
        <v>325.87</v>
      </c>
      <c r="F31" s="45">
        <v>0</v>
      </c>
      <c r="G31" s="46">
        <v>0</v>
      </c>
      <c r="H31" s="18">
        <f t="shared" si="0"/>
        <v>325.87</v>
      </c>
      <c r="I31" s="45">
        <v>15136.27</v>
      </c>
      <c r="J31" s="20">
        <v>0</v>
      </c>
      <c r="K31" s="20">
        <v>0</v>
      </c>
      <c r="L31" s="18">
        <f t="shared" si="1"/>
        <v>6588.329999999999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 t="s">
        <v>61</v>
      </c>
      <c r="B32" s="32" t="s">
        <v>62</v>
      </c>
      <c r="C32" s="45">
        <v>1237.17</v>
      </c>
      <c r="D32" s="46">
        <v>890.76</v>
      </c>
      <c r="E32" s="46">
        <v>18.559999999999999</v>
      </c>
      <c r="F32" s="45">
        <v>0</v>
      </c>
      <c r="G32" s="46">
        <v>0</v>
      </c>
      <c r="H32" s="18">
        <f t="shared" si="0"/>
        <v>18.559999999999999</v>
      </c>
      <c r="I32" s="45">
        <v>909.32</v>
      </c>
      <c r="J32" s="20">
        <v>0</v>
      </c>
      <c r="K32" s="20">
        <v>0</v>
      </c>
      <c r="L32" s="18">
        <f t="shared" si="1"/>
        <v>327.85000000000008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37" t="s">
        <v>63</v>
      </c>
      <c r="B33" s="138" t="s">
        <v>64</v>
      </c>
      <c r="C33" s="139">
        <v>3308461.79</v>
      </c>
      <c r="D33" s="140">
        <v>2064044.31</v>
      </c>
      <c r="E33" s="141">
        <v>49626.93</v>
      </c>
      <c r="F33" s="139">
        <v>0</v>
      </c>
      <c r="G33" s="141">
        <v>0</v>
      </c>
      <c r="H33" s="142">
        <f t="shared" si="0"/>
        <v>49626.93</v>
      </c>
      <c r="I33" s="139"/>
      <c r="J33" s="143">
        <v>0</v>
      </c>
      <c r="K33" s="144">
        <v>0</v>
      </c>
      <c r="L33" s="142">
        <f t="shared" si="1"/>
        <v>1194790.55</v>
      </c>
      <c r="M33" s="145">
        <v>1244417.48</v>
      </c>
      <c r="N33" s="146">
        <f>M33-L33</f>
        <v>49626.929999999935</v>
      </c>
      <c r="O33" s="145" t="s">
        <v>119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 t="s">
        <v>65</v>
      </c>
      <c r="B34" s="23" t="s">
        <v>66</v>
      </c>
      <c r="C34" s="45">
        <v>3682.04</v>
      </c>
      <c r="D34" s="46">
        <v>1040.67</v>
      </c>
      <c r="E34" s="46">
        <v>28.56</v>
      </c>
      <c r="F34" s="45">
        <v>0</v>
      </c>
      <c r="G34" s="46">
        <v>0</v>
      </c>
      <c r="H34" s="18">
        <f t="shared" si="0"/>
        <v>28.56</v>
      </c>
      <c r="I34" s="45">
        <v>1069.23</v>
      </c>
      <c r="J34" s="20">
        <v>0</v>
      </c>
      <c r="K34" s="20">
        <v>0</v>
      </c>
      <c r="L34" s="18">
        <f t="shared" si="1"/>
        <v>2612.81</v>
      </c>
      <c r="M34" s="1"/>
      <c r="N34" s="1" t="s">
        <v>120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 t="s">
        <v>67</v>
      </c>
      <c r="B35" s="28" t="s">
        <v>68</v>
      </c>
      <c r="C35" s="45">
        <v>19881</v>
      </c>
      <c r="D35" s="46">
        <v>11171.84</v>
      </c>
      <c r="E35" s="46">
        <v>114.32</v>
      </c>
      <c r="F35" s="45">
        <v>0</v>
      </c>
      <c r="G35" s="46">
        <v>0</v>
      </c>
      <c r="H35" s="18">
        <f t="shared" si="0"/>
        <v>114.32</v>
      </c>
      <c r="I35" s="45">
        <v>11286.17</v>
      </c>
      <c r="J35" s="20">
        <v>0</v>
      </c>
      <c r="K35" s="20">
        <v>0</v>
      </c>
      <c r="L35" s="18">
        <f t="shared" si="1"/>
        <v>8594.84</v>
      </c>
      <c r="M35" s="29">
        <f>E33+D33</f>
        <v>2113671.2400000002</v>
      </c>
      <c r="N35" s="1" t="s">
        <v>121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69</v>
      </c>
      <c r="B36" s="31" t="s">
        <v>70</v>
      </c>
      <c r="C36" s="45">
        <v>224641.08</v>
      </c>
      <c r="D36" s="46">
        <v>0</v>
      </c>
      <c r="E36" s="46">
        <v>0</v>
      </c>
      <c r="F36" s="45">
        <v>54149.77</v>
      </c>
      <c r="G36" s="45">
        <v>1123.21</v>
      </c>
      <c r="H36" s="18">
        <f t="shared" si="0"/>
        <v>1123.21</v>
      </c>
      <c r="I36" s="45">
        <v>55272.97</v>
      </c>
      <c r="J36" s="20">
        <v>0.01</v>
      </c>
      <c r="K36" s="20">
        <v>0</v>
      </c>
      <c r="L36" s="18">
        <f t="shared" si="1"/>
        <v>169368.11000000002</v>
      </c>
      <c r="M36" s="29">
        <f>I33-M35</f>
        <v>-2113671.2400000002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8778322.2599999998</v>
      </c>
      <c r="D37" s="42">
        <f t="shared" si="2"/>
        <v>2771456.15</v>
      </c>
      <c r="E37" s="42">
        <f t="shared" si="2"/>
        <v>67437.180000000008</v>
      </c>
      <c r="F37" s="42">
        <f t="shared" si="2"/>
        <v>1093770.96</v>
      </c>
      <c r="G37" s="42">
        <f t="shared" si="2"/>
        <v>21988.81</v>
      </c>
      <c r="H37" s="42">
        <f t="shared" si="2"/>
        <v>89425.99000000002</v>
      </c>
      <c r="I37" s="42">
        <f t="shared" si="2"/>
        <v>1884417.8200000003</v>
      </c>
      <c r="J37" s="43"/>
      <c r="K37" s="43"/>
      <c r="L37" s="44">
        <f>SUM(L11:L36)</f>
        <v>4823669.2299999995</v>
      </c>
      <c r="M37" s="1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7" customHeight="1">
      <c r="A38" s="252" t="s">
        <v>122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/>
    <row r="41" spans="1:26" ht="15.75" customHeight="1">
      <c r="L41" s="95"/>
    </row>
    <row r="42" spans="1:26" ht="15.75" customHeight="1">
      <c r="D42" s="95"/>
      <c r="E42" s="95"/>
      <c r="I42" s="95"/>
    </row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1000"/>
  <sheetViews>
    <sheetView showGridLines="0" topLeftCell="A7" zoomScale="70" zoomScaleNormal="70" workbookViewId="0">
      <pane xSplit="1" topLeftCell="B1" activePane="topRight" state="frozen"/>
      <selection pane="topRight" activeCell="A2" sqref="A2:L2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45658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123</v>
      </c>
      <c r="B7" s="232"/>
      <c r="C7" s="240"/>
      <c r="D7" s="231" t="s">
        <v>124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07">
        <f>D14+E14</f>
        <v>411789.82</v>
      </c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45658</v>
      </c>
      <c r="D9" s="6">
        <f>B5-20</f>
        <v>45638</v>
      </c>
      <c r="E9" s="6">
        <f>B5</f>
        <v>45658</v>
      </c>
      <c r="F9" s="6">
        <f>B5-20</f>
        <v>45638</v>
      </c>
      <c r="G9" s="6">
        <f>B5</f>
        <v>45658</v>
      </c>
      <c r="H9" s="249">
        <f>B5</f>
        <v>45658</v>
      </c>
      <c r="I9" s="232"/>
      <c r="J9" s="232"/>
      <c r="K9" s="240"/>
      <c r="L9" s="7">
        <f>B5</f>
        <v>45658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125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7" t="s">
        <v>20</v>
      </c>
      <c r="B11" s="68" t="s">
        <v>21</v>
      </c>
      <c r="C11" s="69">
        <v>2922.32</v>
      </c>
      <c r="D11" s="70">
        <v>0</v>
      </c>
      <c r="E11" s="70">
        <v>0</v>
      </c>
      <c r="F11" s="72">
        <v>699.2</v>
      </c>
      <c r="G11" s="70">
        <v>14.61</v>
      </c>
      <c r="H11" s="71">
        <f t="shared" ref="H11:H36" si="0">E11+G11</f>
        <v>14.61</v>
      </c>
      <c r="I11" s="72">
        <v>713.81</v>
      </c>
      <c r="J11" s="73">
        <v>0</v>
      </c>
      <c r="K11" s="74">
        <v>0</v>
      </c>
      <c r="L11" s="71">
        <f t="shared" ref="L11:L36" si="1">C11-D11-E11-F11-G11+J11-K11</f>
        <v>2208.5099999999998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14" t="s">
        <v>22</v>
      </c>
      <c r="B12" s="21" t="s">
        <v>23</v>
      </c>
      <c r="C12" s="45">
        <v>40596.839999999997</v>
      </c>
      <c r="D12" s="65">
        <v>12174.75</v>
      </c>
      <c r="E12" s="46">
        <v>270.64999999999998</v>
      </c>
      <c r="F12" s="45">
        <v>0</v>
      </c>
      <c r="G12" s="46">
        <v>0</v>
      </c>
      <c r="H12" s="18">
        <f t="shared" si="0"/>
        <v>270.64999999999998</v>
      </c>
      <c r="I12" s="65">
        <v>12445.4</v>
      </c>
      <c r="J12" s="19">
        <v>0</v>
      </c>
      <c r="K12" s="20">
        <v>0</v>
      </c>
      <c r="L12" s="18">
        <f t="shared" si="1"/>
        <v>28151.439999999995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29.25">
      <c r="A13" s="22" t="s">
        <v>24</v>
      </c>
      <c r="B13" s="23" t="s">
        <v>25</v>
      </c>
      <c r="C13" s="46">
        <v>899</v>
      </c>
      <c r="D13" s="18">
        <v>235.99</v>
      </c>
      <c r="E13" s="46">
        <v>6.74</v>
      </c>
      <c r="F13" s="46">
        <v>0</v>
      </c>
      <c r="G13" s="46">
        <v>0</v>
      </c>
      <c r="H13" s="18">
        <f t="shared" si="0"/>
        <v>6.74</v>
      </c>
      <c r="I13" s="18">
        <v>242.73</v>
      </c>
      <c r="J13" s="19">
        <v>0</v>
      </c>
      <c r="K13" s="20">
        <v>0</v>
      </c>
      <c r="L13" s="18">
        <f t="shared" si="1"/>
        <v>656.27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08" t="s">
        <v>26</v>
      </c>
      <c r="B14" s="109" t="s">
        <v>27</v>
      </c>
      <c r="C14" s="102">
        <v>1675405.5</v>
      </c>
      <c r="D14" s="105">
        <v>399224.28</v>
      </c>
      <c r="E14" s="103">
        <v>12565.54</v>
      </c>
      <c r="F14" s="102">
        <v>0</v>
      </c>
      <c r="G14" s="103">
        <v>0</v>
      </c>
      <c r="H14" s="104">
        <f t="shared" si="0"/>
        <v>12565.54</v>
      </c>
      <c r="I14" s="105">
        <v>452337.08</v>
      </c>
      <c r="J14" s="106">
        <v>0</v>
      </c>
      <c r="K14" s="110">
        <v>0</v>
      </c>
      <c r="L14" s="104">
        <f t="shared" si="1"/>
        <v>1263615.68</v>
      </c>
      <c r="M14" s="111">
        <v>1223068.42</v>
      </c>
      <c r="N14" s="112">
        <f>M14-L14</f>
        <v>-40547.260000000009</v>
      </c>
      <c r="O14" s="111" t="s">
        <v>118</v>
      </c>
      <c r="P14" s="75" t="s">
        <v>119</v>
      </c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14" t="s">
        <v>28</v>
      </c>
      <c r="B15" s="25" t="s">
        <v>29</v>
      </c>
      <c r="C15" s="45">
        <v>400488.07</v>
      </c>
      <c r="D15" s="65">
        <v>251445.06</v>
      </c>
      <c r="E15" s="46">
        <v>3003.66</v>
      </c>
      <c r="F15" s="45">
        <v>0</v>
      </c>
      <c r="G15" s="46">
        <v>0</v>
      </c>
      <c r="H15" s="18">
        <f t="shared" si="0"/>
        <v>3003.66</v>
      </c>
      <c r="I15" s="65">
        <v>254448.72</v>
      </c>
      <c r="J15" s="19">
        <v>0</v>
      </c>
      <c r="K15" s="20">
        <v>0</v>
      </c>
      <c r="L15" s="18">
        <f t="shared" si="1"/>
        <v>146039.35</v>
      </c>
      <c r="M15" s="1"/>
      <c r="N15" s="2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6" t="s">
        <v>30</v>
      </c>
      <c r="B16" s="27" t="s">
        <v>31</v>
      </c>
      <c r="C16" s="45">
        <v>11546</v>
      </c>
      <c r="D16" s="46">
        <v>0</v>
      </c>
      <c r="E16" s="46">
        <v>0</v>
      </c>
      <c r="F16" s="45">
        <v>7273.98</v>
      </c>
      <c r="G16" s="46">
        <v>86.6</v>
      </c>
      <c r="H16" s="18">
        <f t="shared" si="0"/>
        <v>86.6</v>
      </c>
      <c r="I16" s="65">
        <v>7360.58</v>
      </c>
      <c r="J16" s="19">
        <v>0.01</v>
      </c>
      <c r="K16" s="20">
        <v>0</v>
      </c>
      <c r="L16" s="18">
        <f t="shared" si="1"/>
        <v>4185.43</v>
      </c>
      <c r="M16" s="1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 t="s">
        <v>32</v>
      </c>
      <c r="B17" s="24" t="s">
        <v>33</v>
      </c>
      <c r="C17" s="45">
        <v>91827.48</v>
      </c>
      <c r="D17" s="46">
        <v>0</v>
      </c>
      <c r="E17" s="46">
        <v>0</v>
      </c>
      <c r="F17" s="45">
        <v>59178.68</v>
      </c>
      <c r="G17" s="46">
        <v>688.71</v>
      </c>
      <c r="H17" s="18">
        <f t="shared" si="0"/>
        <v>688.71</v>
      </c>
      <c r="I17" s="65">
        <v>59867.39</v>
      </c>
      <c r="J17" s="19">
        <v>0</v>
      </c>
      <c r="K17" s="20">
        <v>0</v>
      </c>
      <c r="L17" s="18">
        <f t="shared" si="1"/>
        <v>31960.089999999997</v>
      </c>
      <c r="M17" s="2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 t="s">
        <v>34</v>
      </c>
      <c r="B18" s="28" t="s">
        <v>35</v>
      </c>
      <c r="C18" s="45">
        <v>3008.59</v>
      </c>
      <c r="D18" s="46">
        <v>0</v>
      </c>
      <c r="E18" s="46">
        <v>0</v>
      </c>
      <c r="F18" s="45">
        <v>94.96</v>
      </c>
      <c r="G18" s="46">
        <v>15.04</v>
      </c>
      <c r="H18" s="18">
        <f t="shared" si="0"/>
        <v>15.04</v>
      </c>
      <c r="I18" s="65">
        <v>110</v>
      </c>
      <c r="J18" s="19">
        <v>0</v>
      </c>
      <c r="K18" s="18">
        <v>0</v>
      </c>
      <c r="L18" s="18">
        <f t="shared" si="1"/>
        <v>2898.59</v>
      </c>
      <c r="M18" s="100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"/>
      <c r="Z18" s="1"/>
    </row>
    <row r="19" spans="1:26">
      <c r="A19" s="113" t="s">
        <v>36</v>
      </c>
      <c r="B19" s="114" t="s">
        <v>37</v>
      </c>
      <c r="C19" s="115">
        <v>440174.95</v>
      </c>
      <c r="D19" s="116">
        <v>0</v>
      </c>
      <c r="E19" s="116">
        <v>0</v>
      </c>
      <c r="F19" s="115">
        <v>107246.71</v>
      </c>
      <c r="G19" s="116">
        <v>3301.31</v>
      </c>
      <c r="H19" s="117">
        <f t="shared" si="0"/>
        <v>3301.31</v>
      </c>
      <c r="I19" s="118">
        <v>113436.75</v>
      </c>
      <c r="J19" s="117">
        <v>0</v>
      </c>
      <c r="K19" s="117">
        <v>0</v>
      </c>
      <c r="L19" s="117">
        <f t="shared" si="1"/>
        <v>329626.93</v>
      </c>
      <c r="M19" s="119">
        <v>326738.2</v>
      </c>
      <c r="N19" s="119">
        <f>M19-L19</f>
        <v>-2888.7299999999814</v>
      </c>
      <c r="O19" s="111" t="s">
        <v>118</v>
      </c>
      <c r="P19" s="75" t="s">
        <v>119</v>
      </c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26" t="s">
        <v>38</v>
      </c>
      <c r="B20" s="15" t="s">
        <v>39</v>
      </c>
      <c r="C20" s="45">
        <v>181800.11</v>
      </c>
      <c r="D20" s="46">
        <v>0</v>
      </c>
      <c r="E20" s="46">
        <v>0</v>
      </c>
      <c r="F20" s="65">
        <v>162519.64000000001</v>
      </c>
      <c r="G20" s="46">
        <v>550.23</v>
      </c>
      <c r="H20" s="18">
        <f t="shared" si="0"/>
        <v>550.23</v>
      </c>
      <c r="I20" s="65">
        <v>163069.87</v>
      </c>
      <c r="J20" s="18">
        <v>0</v>
      </c>
      <c r="K20" s="18">
        <v>0</v>
      </c>
      <c r="L20" s="18">
        <f t="shared" si="1"/>
        <v>18730.239999999972</v>
      </c>
      <c r="M20" s="66"/>
      <c r="N20" s="75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120" t="s">
        <v>40</v>
      </c>
      <c r="B21" s="121" t="s">
        <v>41</v>
      </c>
      <c r="C21" s="122">
        <v>88386.72</v>
      </c>
      <c r="D21" s="123">
        <v>4237.68</v>
      </c>
      <c r="E21" s="123">
        <v>662.9</v>
      </c>
      <c r="F21" s="122">
        <v>0</v>
      </c>
      <c r="G21" s="123">
        <v>0</v>
      </c>
      <c r="H21" s="124">
        <f t="shared" si="0"/>
        <v>662.9</v>
      </c>
      <c r="I21" s="125">
        <v>4900.58</v>
      </c>
      <c r="J21" s="124">
        <v>0</v>
      </c>
      <c r="K21" s="124">
        <v>0</v>
      </c>
      <c r="L21" s="124">
        <f t="shared" si="1"/>
        <v>83486.140000000014</v>
      </c>
      <c r="M21" s="126"/>
      <c r="N21" s="127"/>
      <c r="O21" s="1" t="s">
        <v>119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 t="s">
        <v>42</v>
      </c>
      <c r="B22" s="27" t="s">
        <v>43</v>
      </c>
      <c r="C22" s="45">
        <v>6108.29</v>
      </c>
      <c r="D22" s="46">
        <v>0</v>
      </c>
      <c r="E22" s="46">
        <v>0</v>
      </c>
      <c r="F22" s="45">
        <v>4093.46</v>
      </c>
      <c r="G22" s="46">
        <v>51.4</v>
      </c>
      <c r="H22" s="18">
        <f t="shared" si="0"/>
        <v>51.4</v>
      </c>
      <c r="I22" s="65">
        <v>4144.8599999999997</v>
      </c>
      <c r="J22" s="18">
        <v>0</v>
      </c>
      <c r="K22" s="18">
        <v>0</v>
      </c>
      <c r="L22" s="18">
        <f t="shared" si="1"/>
        <v>1963.4299999999998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 t="s">
        <v>44</v>
      </c>
      <c r="B23" s="27" t="s">
        <v>45</v>
      </c>
      <c r="C23" s="45">
        <v>25987.57</v>
      </c>
      <c r="D23" s="46">
        <v>0</v>
      </c>
      <c r="E23" s="46">
        <v>0</v>
      </c>
      <c r="F23" s="45">
        <v>20033.060000000001</v>
      </c>
      <c r="G23" s="46">
        <v>143.75</v>
      </c>
      <c r="H23" s="18">
        <f t="shared" si="0"/>
        <v>143.75</v>
      </c>
      <c r="I23" s="65">
        <v>20176.8</v>
      </c>
      <c r="J23" s="18">
        <v>0.01</v>
      </c>
      <c r="K23" s="18">
        <v>0</v>
      </c>
      <c r="L23" s="18">
        <f t="shared" si="1"/>
        <v>5810.7699999999986</v>
      </c>
      <c r="M23" s="95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28" t="s">
        <v>46</v>
      </c>
      <c r="B24" s="129" t="s">
        <v>47</v>
      </c>
      <c r="C24" s="130">
        <v>2088905.13</v>
      </c>
      <c r="D24" s="131">
        <v>0</v>
      </c>
      <c r="E24" s="131">
        <v>0</v>
      </c>
      <c r="F24" s="130">
        <v>636219.92000000004</v>
      </c>
      <c r="G24" s="132">
        <v>15596.89</v>
      </c>
      <c r="H24" s="133">
        <f t="shared" si="0"/>
        <v>15596.89</v>
      </c>
      <c r="I24" s="130">
        <v>651816.80000000005</v>
      </c>
      <c r="J24" s="132">
        <v>0.01</v>
      </c>
      <c r="K24" s="133">
        <v>0</v>
      </c>
      <c r="L24" s="133">
        <f t="shared" si="1"/>
        <v>1437088.33</v>
      </c>
      <c r="M24" s="134"/>
      <c r="N24" s="135"/>
      <c r="O24" s="136" t="s">
        <v>119</v>
      </c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</row>
    <row r="25" spans="1:26" ht="15.75" customHeight="1">
      <c r="A25" s="26" t="s">
        <v>48</v>
      </c>
      <c r="B25" s="31" t="s">
        <v>49</v>
      </c>
      <c r="C25" s="45">
        <v>2500.06</v>
      </c>
      <c r="D25" s="46">
        <v>0</v>
      </c>
      <c r="E25" s="46">
        <v>0</v>
      </c>
      <c r="F25" s="45">
        <v>0</v>
      </c>
      <c r="G25" s="46">
        <v>0</v>
      </c>
      <c r="H25" s="18">
        <f t="shared" si="0"/>
        <v>0</v>
      </c>
      <c r="I25" s="45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45">
        <v>83411.47</v>
      </c>
      <c r="D26" s="46">
        <v>0</v>
      </c>
      <c r="E26" s="46">
        <v>0</v>
      </c>
      <c r="F26" s="45">
        <v>42261.57</v>
      </c>
      <c r="G26" s="46">
        <v>417.06</v>
      </c>
      <c r="H26" s="18">
        <f t="shared" si="0"/>
        <v>417.06</v>
      </c>
      <c r="I26" s="45">
        <v>42678.62</v>
      </c>
      <c r="J26" s="20">
        <v>0.01</v>
      </c>
      <c r="K26" s="20">
        <v>0</v>
      </c>
      <c r="L26" s="18">
        <f t="shared" si="1"/>
        <v>40732.850000000006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45">
        <v>994.4</v>
      </c>
      <c r="D27" s="46">
        <v>439.43</v>
      </c>
      <c r="E27" s="46">
        <v>7.46</v>
      </c>
      <c r="F27" s="46">
        <v>0</v>
      </c>
      <c r="G27" s="46">
        <v>0</v>
      </c>
      <c r="H27" s="18">
        <f t="shared" si="0"/>
        <v>7.46</v>
      </c>
      <c r="I27" s="45">
        <v>446.89</v>
      </c>
      <c r="J27" s="19">
        <v>0</v>
      </c>
      <c r="K27" s="20">
        <v>0</v>
      </c>
      <c r="L27" s="18">
        <f t="shared" si="1"/>
        <v>547.51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45">
        <v>0.01</v>
      </c>
      <c r="D28" s="46">
        <v>0</v>
      </c>
      <c r="E28" s="46">
        <v>0</v>
      </c>
      <c r="F28" s="45">
        <v>0.01</v>
      </c>
      <c r="G28" s="46">
        <v>0</v>
      </c>
      <c r="H28" s="18">
        <f t="shared" si="0"/>
        <v>0</v>
      </c>
      <c r="I28" s="45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 t="s">
        <v>55</v>
      </c>
      <c r="B29" s="35" t="s">
        <v>56</v>
      </c>
      <c r="C29" s="45">
        <v>46277.07</v>
      </c>
      <c r="D29" s="46">
        <v>8429.2800000000007</v>
      </c>
      <c r="E29" s="46">
        <v>694.16</v>
      </c>
      <c r="F29" s="45">
        <v>0</v>
      </c>
      <c r="G29" s="46">
        <v>0</v>
      </c>
      <c r="H29" s="18">
        <f t="shared" si="0"/>
        <v>694.16</v>
      </c>
      <c r="I29" s="45">
        <v>9123.44</v>
      </c>
      <c r="J29" s="33">
        <v>0</v>
      </c>
      <c r="K29" s="20">
        <v>0</v>
      </c>
      <c r="L29" s="18">
        <f t="shared" si="1"/>
        <v>37153.629999999997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 t="s">
        <v>57</v>
      </c>
      <c r="B30" s="35" t="s">
        <v>58</v>
      </c>
      <c r="C30" s="46">
        <v>7455</v>
      </c>
      <c r="D30" s="46">
        <v>3311.7</v>
      </c>
      <c r="E30" s="46">
        <v>111.83</v>
      </c>
      <c r="F30" s="46">
        <v>0</v>
      </c>
      <c r="G30" s="46">
        <v>0</v>
      </c>
      <c r="H30" s="18">
        <f t="shared" si="0"/>
        <v>111.83</v>
      </c>
      <c r="I30" s="46">
        <v>3423.53</v>
      </c>
      <c r="J30" s="33">
        <v>0.01</v>
      </c>
      <c r="K30" s="20">
        <v>0</v>
      </c>
      <c r="L30" s="18">
        <f t="shared" si="1"/>
        <v>4031.4800000000005</v>
      </c>
      <c r="M30" s="36"/>
      <c r="N30" s="9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37" t="s">
        <v>59</v>
      </c>
      <c r="B31" s="32" t="s">
        <v>60</v>
      </c>
      <c r="C31" s="45">
        <v>21724.6</v>
      </c>
      <c r="D31" s="46">
        <v>14810.4</v>
      </c>
      <c r="E31" s="46">
        <v>325.87</v>
      </c>
      <c r="F31" s="45">
        <v>0</v>
      </c>
      <c r="G31" s="46">
        <v>0</v>
      </c>
      <c r="H31" s="18">
        <f t="shared" si="0"/>
        <v>325.87</v>
      </c>
      <c r="I31" s="45">
        <v>15136.27</v>
      </c>
      <c r="J31" s="20">
        <v>0</v>
      </c>
      <c r="K31" s="20">
        <v>0</v>
      </c>
      <c r="L31" s="18">
        <f t="shared" si="1"/>
        <v>6588.329999999999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 t="s">
        <v>61</v>
      </c>
      <c r="B32" s="32" t="s">
        <v>62</v>
      </c>
      <c r="C32" s="45">
        <v>1237.17</v>
      </c>
      <c r="D32" s="46">
        <v>890.76</v>
      </c>
      <c r="E32" s="46">
        <v>18.559999999999999</v>
      </c>
      <c r="F32" s="45">
        <v>0</v>
      </c>
      <c r="G32" s="46">
        <v>0</v>
      </c>
      <c r="H32" s="18">
        <f t="shared" si="0"/>
        <v>18.559999999999999</v>
      </c>
      <c r="I32" s="45">
        <v>909.32</v>
      </c>
      <c r="J32" s="20">
        <v>0</v>
      </c>
      <c r="K32" s="20">
        <v>0</v>
      </c>
      <c r="L32" s="18">
        <f t="shared" si="1"/>
        <v>327.85000000000008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37" t="s">
        <v>63</v>
      </c>
      <c r="B33" s="138" t="s">
        <v>64</v>
      </c>
      <c r="C33" s="139">
        <v>3308461.79</v>
      </c>
      <c r="D33" s="142">
        <f>2036140.38-33977</f>
        <v>2002163.38</v>
      </c>
      <c r="E33" s="141">
        <v>49626.93</v>
      </c>
      <c r="F33" s="139">
        <v>0</v>
      </c>
      <c r="G33" s="141">
        <v>0</v>
      </c>
      <c r="H33" s="142">
        <f t="shared" si="0"/>
        <v>49626.93</v>
      </c>
      <c r="I33" s="139">
        <v>2064044.31</v>
      </c>
      <c r="J33" s="143">
        <v>0</v>
      </c>
      <c r="K33" s="144">
        <v>12254</v>
      </c>
      <c r="L33" s="142">
        <f t="shared" si="1"/>
        <v>1244417.4800000002</v>
      </c>
      <c r="M33" s="145">
        <v>1244417.48</v>
      </c>
      <c r="N33" s="146">
        <f>M33-L33</f>
        <v>0</v>
      </c>
      <c r="O33" s="145" t="s">
        <v>119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 t="s">
        <v>65</v>
      </c>
      <c r="B34" s="23" t="s">
        <v>66</v>
      </c>
      <c r="C34" s="45">
        <v>3682.04</v>
      </c>
      <c r="D34" s="46">
        <v>1040.67</v>
      </c>
      <c r="E34" s="46">
        <v>28.56</v>
      </c>
      <c r="F34" s="45">
        <v>0</v>
      </c>
      <c r="G34" s="46">
        <v>0</v>
      </c>
      <c r="H34" s="18">
        <f t="shared" si="0"/>
        <v>28.56</v>
      </c>
      <c r="I34" s="45">
        <v>1069.23</v>
      </c>
      <c r="J34" s="20">
        <v>0</v>
      </c>
      <c r="K34" s="20">
        <v>0</v>
      </c>
      <c r="L34" s="18">
        <f t="shared" si="1"/>
        <v>2612.81</v>
      </c>
      <c r="M34" s="1"/>
      <c r="N34" s="1" t="s">
        <v>120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 t="s">
        <v>67</v>
      </c>
      <c r="B35" s="28" t="s">
        <v>68</v>
      </c>
      <c r="C35" s="45">
        <v>19881</v>
      </c>
      <c r="D35" s="46">
        <v>11171.84</v>
      </c>
      <c r="E35" s="46">
        <v>114.32</v>
      </c>
      <c r="F35" s="45">
        <v>0</v>
      </c>
      <c r="G35" s="46">
        <v>0</v>
      </c>
      <c r="H35" s="18">
        <f t="shared" si="0"/>
        <v>114.32</v>
      </c>
      <c r="I35" s="45">
        <v>11286.17</v>
      </c>
      <c r="J35" s="20">
        <v>0</v>
      </c>
      <c r="K35" s="20">
        <v>0</v>
      </c>
      <c r="L35" s="18">
        <f t="shared" si="1"/>
        <v>8594.84</v>
      </c>
      <c r="M35" s="29">
        <f>E33+D33</f>
        <v>2051790.3099999998</v>
      </c>
      <c r="N35" s="1" t="s">
        <v>121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69</v>
      </c>
      <c r="B36" s="31" t="s">
        <v>70</v>
      </c>
      <c r="C36" s="45">
        <v>224641.08</v>
      </c>
      <c r="D36" s="46">
        <v>0</v>
      </c>
      <c r="E36" s="46">
        <v>0</v>
      </c>
      <c r="F36" s="45">
        <v>54149.77</v>
      </c>
      <c r="G36" s="45">
        <v>1123.21</v>
      </c>
      <c r="H36" s="18">
        <f t="shared" si="0"/>
        <v>1123.21</v>
      </c>
      <c r="I36" s="45">
        <v>55272.97</v>
      </c>
      <c r="J36" s="20">
        <v>0.01</v>
      </c>
      <c r="K36" s="20">
        <v>0</v>
      </c>
      <c r="L36" s="18">
        <f t="shared" si="1"/>
        <v>169368.11000000002</v>
      </c>
      <c r="M36" s="29">
        <f>I33-M35</f>
        <v>12254.000000000233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8778322.2599999998</v>
      </c>
      <c r="D37" s="42">
        <f t="shared" si="2"/>
        <v>2709575.2199999997</v>
      </c>
      <c r="E37" s="42">
        <f t="shared" si="2"/>
        <v>67437.180000000008</v>
      </c>
      <c r="F37" s="42">
        <f t="shared" si="2"/>
        <v>1093770.96</v>
      </c>
      <c r="G37" s="42">
        <f t="shared" si="2"/>
        <v>21988.81</v>
      </c>
      <c r="H37" s="42">
        <f t="shared" si="2"/>
        <v>89425.99000000002</v>
      </c>
      <c r="I37" s="42">
        <f t="shared" si="2"/>
        <v>3948462.1300000008</v>
      </c>
      <c r="J37" s="43"/>
      <c r="K37" s="43"/>
      <c r="L37" s="44">
        <f>SUM(L11:L36)</f>
        <v>4873296.1500000004</v>
      </c>
      <c r="M37" s="29">
        <f>D33+E33</f>
        <v>2051790.3099999998</v>
      </c>
      <c r="N37" s="29">
        <f>I33-M37</f>
        <v>12254.000000000233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7" customHeight="1">
      <c r="A38" s="252" t="s">
        <v>126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/>
    <row r="41" spans="1:26" ht="15.75" customHeight="1">
      <c r="L41" s="95"/>
    </row>
    <row r="42" spans="1:26" ht="15.75" customHeight="1">
      <c r="D42" s="95"/>
      <c r="E42" s="95"/>
      <c r="I42" s="95"/>
    </row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000"/>
  <sheetViews>
    <sheetView showGridLines="0" topLeftCell="A16" zoomScale="85" zoomScaleNormal="85" workbookViewId="0">
      <pane xSplit="1" topLeftCell="B1" activePane="topRight" state="frozen"/>
      <selection pane="topRight" activeCell="N17" sqref="N17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45658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127</v>
      </c>
      <c r="B7" s="232"/>
      <c r="C7" s="240"/>
      <c r="D7" s="231" t="s">
        <v>128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07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45658</v>
      </c>
      <c r="D9" s="6">
        <f>B5-20</f>
        <v>45638</v>
      </c>
      <c r="E9" s="6">
        <f>B5</f>
        <v>45658</v>
      </c>
      <c r="F9" s="6">
        <f>B5-20</f>
        <v>45638</v>
      </c>
      <c r="G9" s="6">
        <f>B5</f>
        <v>45658</v>
      </c>
      <c r="H9" s="249">
        <f>B5</f>
        <v>45658</v>
      </c>
      <c r="I9" s="232"/>
      <c r="J9" s="232"/>
      <c r="K9" s="240"/>
      <c r="L9" s="7">
        <f>B5</f>
        <v>45658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129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7" t="s">
        <v>20</v>
      </c>
      <c r="B11" s="68" t="s">
        <v>21</v>
      </c>
      <c r="C11" s="69">
        <v>2922.32</v>
      </c>
      <c r="D11" s="70">
        <v>0</v>
      </c>
      <c r="E11" s="70">
        <v>0</v>
      </c>
      <c r="F11" s="72">
        <v>699.2</v>
      </c>
      <c r="G11" s="70">
        <v>14.61</v>
      </c>
      <c r="H11" s="71">
        <f t="shared" ref="H11:H36" si="0">E11+G11</f>
        <v>14.61</v>
      </c>
      <c r="I11" s="72">
        <v>713.81</v>
      </c>
      <c r="J11" s="73">
        <v>0</v>
      </c>
      <c r="K11" s="74">
        <v>0</v>
      </c>
      <c r="L11" s="71">
        <f t="shared" ref="L11:L36" si="1">C11-D11-E11-F11-G11+J11-K11</f>
        <v>2208.5099999999998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14" t="s">
        <v>22</v>
      </c>
      <c r="B12" s="21" t="s">
        <v>23</v>
      </c>
      <c r="C12" s="45">
        <v>40596.839999999997</v>
      </c>
      <c r="D12" s="65">
        <v>12174.75</v>
      </c>
      <c r="E12" s="46">
        <v>270.64999999999998</v>
      </c>
      <c r="F12" s="45">
        <v>0</v>
      </c>
      <c r="G12" s="46">
        <v>0</v>
      </c>
      <c r="H12" s="18">
        <f t="shared" si="0"/>
        <v>270.64999999999998</v>
      </c>
      <c r="I12" s="65">
        <v>12445.4</v>
      </c>
      <c r="J12" s="19">
        <v>0</v>
      </c>
      <c r="K12" s="20">
        <v>0</v>
      </c>
      <c r="L12" s="18">
        <f t="shared" si="1"/>
        <v>28151.439999999995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29.25">
      <c r="A13" s="22" t="s">
        <v>24</v>
      </c>
      <c r="B13" s="23" t="s">
        <v>25</v>
      </c>
      <c r="C13" s="46">
        <v>899</v>
      </c>
      <c r="D13" s="18">
        <v>235.99</v>
      </c>
      <c r="E13" s="46">
        <v>6.74</v>
      </c>
      <c r="F13" s="46">
        <v>0</v>
      </c>
      <c r="G13" s="46">
        <v>0</v>
      </c>
      <c r="H13" s="18">
        <f t="shared" si="0"/>
        <v>6.74</v>
      </c>
      <c r="I13" s="18">
        <v>242.73</v>
      </c>
      <c r="J13" s="19">
        <v>0</v>
      </c>
      <c r="K13" s="20">
        <v>0</v>
      </c>
      <c r="L13" s="18">
        <f t="shared" si="1"/>
        <v>656.27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 t="s">
        <v>26</v>
      </c>
      <c r="B14" s="24" t="s">
        <v>27</v>
      </c>
      <c r="C14" s="45">
        <v>1675405.5</v>
      </c>
      <c r="D14" s="65">
        <v>399224.28</v>
      </c>
      <c r="E14" s="46">
        <v>12565.54</v>
      </c>
      <c r="F14" s="45">
        <v>0</v>
      </c>
      <c r="G14" s="46">
        <v>0</v>
      </c>
      <c r="H14" s="18">
        <f t="shared" si="0"/>
        <v>12565.54</v>
      </c>
      <c r="I14" s="65">
        <v>452337.08</v>
      </c>
      <c r="J14" s="19">
        <v>0</v>
      </c>
      <c r="K14" s="20">
        <v>40547.26</v>
      </c>
      <c r="L14" s="18">
        <f t="shared" si="1"/>
        <v>1223068.42</v>
      </c>
      <c r="M14" s="1"/>
      <c r="N14" s="29"/>
      <c r="O14" s="1"/>
      <c r="P14" s="1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14" t="s">
        <v>28</v>
      </c>
      <c r="B15" s="25" t="s">
        <v>29</v>
      </c>
      <c r="C15" s="45">
        <v>400488.07</v>
      </c>
      <c r="D15" s="65">
        <v>251445.06</v>
      </c>
      <c r="E15" s="46">
        <v>3003.66</v>
      </c>
      <c r="F15" s="45">
        <v>0</v>
      </c>
      <c r="G15" s="46">
        <v>0</v>
      </c>
      <c r="H15" s="18">
        <f t="shared" si="0"/>
        <v>3003.66</v>
      </c>
      <c r="I15" s="65">
        <v>254448.72</v>
      </c>
      <c r="J15" s="19">
        <v>0</v>
      </c>
      <c r="K15" s="20">
        <v>0</v>
      </c>
      <c r="L15" s="18">
        <f t="shared" si="1"/>
        <v>146039.35</v>
      </c>
      <c r="M15" s="1"/>
      <c r="N15" s="2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6" t="s">
        <v>30</v>
      </c>
      <c r="B16" s="27" t="s">
        <v>31</v>
      </c>
      <c r="C16" s="45">
        <v>11546</v>
      </c>
      <c r="D16" s="46">
        <v>0</v>
      </c>
      <c r="E16" s="46">
        <v>0</v>
      </c>
      <c r="F16" s="45">
        <v>7273.98</v>
      </c>
      <c r="G16" s="46">
        <v>86.6</v>
      </c>
      <c r="H16" s="18">
        <f t="shared" si="0"/>
        <v>86.6</v>
      </c>
      <c r="I16" s="65">
        <v>7360.58</v>
      </c>
      <c r="J16" s="19">
        <v>0.01</v>
      </c>
      <c r="K16" s="20">
        <v>0</v>
      </c>
      <c r="L16" s="18">
        <f t="shared" si="1"/>
        <v>4185.43</v>
      </c>
      <c r="M16" s="1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 t="s">
        <v>32</v>
      </c>
      <c r="B17" s="24" t="s">
        <v>33</v>
      </c>
      <c r="C17" s="45">
        <v>91827.48</v>
      </c>
      <c r="D17" s="46">
        <v>0</v>
      </c>
      <c r="E17" s="46">
        <v>0</v>
      </c>
      <c r="F17" s="45">
        <v>59178.68</v>
      </c>
      <c r="G17" s="46">
        <v>688.71</v>
      </c>
      <c r="H17" s="18">
        <f t="shared" si="0"/>
        <v>688.71</v>
      </c>
      <c r="I17" s="65">
        <v>59867.39</v>
      </c>
      <c r="J17" s="19">
        <v>0</v>
      </c>
      <c r="K17" s="20">
        <v>0</v>
      </c>
      <c r="L17" s="18">
        <f t="shared" si="1"/>
        <v>31960.089999999997</v>
      </c>
      <c r="M17" s="2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 t="s">
        <v>34</v>
      </c>
      <c r="B18" s="28" t="s">
        <v>35</v>
      </c>
      <c r="C18" s="45">
        <v>3008.59</v>
      </c>
      <c r="D18" s="46">
        <v>0</v>
      </c>
      <c r="E18" s="46">
        <v>0</v>
      </c>
      <c r="F18" s="45">
        <v>94.96</v>
      </c>
      <c r="G18" s="46">
        <v>15.04</v>
      </c>
      <c r="H18" s="18">
        <f t="shared" si="0"/>
        <v>15.04</v>
      </c>
      <c r="I18" s="65">
        <v>110</v>
      </c>
      <c r="J18" s="19">
        <v>0</v>
      </c>
      <c r="K18" s="18">
        <v>0</v>
      </c>
      <c r="L18" s="18">
        <f t="shared" si="1"/>
        <v>2898.59</v>
      </c>
      <c r="M18" s="100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"/>
      <c r="Z18" s="1"/>
    </row>
    <row r="19" spans="1:26">
      <c r="A19" s="26" t="s">
        <v>36</v>
      </c>
      <c r="B19" s="15" t="s">
        <v>37</v>
      </c>
      <c r="C19" s="45">
        <v>440174.95</v>
      </c>
      <c r="D19" s="46">
        <v>0</v>
      </c>
      <c r="E19" s="46">
        <v>0</v>
      </c>
      <c r="F19" s="45">
        <v>107246.71</v>
      </c>
      <c r="G19" s="46">
        <v>3301.31</v>
      </c>
      <c r="H19" s="18">
        <f t="shared" si="0"/>
        <v>3301.31</v>
      </c>
      <c r="I19" s="65">
        <v>113436.75</v>
      </c>
      <c r="J19" s="18">
        <v>0</v>
      </c>
      <c r="K19" s="18">
        <v>2888.73</v>
      </c>
      <c r="L19" s="18">
        <f t="shared" si="1"/>
        <v>326738.2</v>
      </c>
      <c r="M19" s="29"/>
      <c r="N19" s="29"/>
      <c r="O19" s="1"/>
      <c r="P19" s="1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26" t="s">
        <v>38</v>
      </c>
      <c r="B20" s="15" t="s">
        <v>39</v>
      </c>
      <c r="C20" s="45">
        <v>181800.11</v>
      </c>
      <c r="D20" s="46">
        <v>0</v>
      </c>
      <c r="E20" s="46">
        <v>0</v>
      </c>
      <c r="F20" s="65">
        <v>162519.64000000001</v>
      </c>
      <c r="G20" s="46">
        <v>550.23</v>
      </c>
      <c r="H20" s="18">
        <f t="shared" si="0"/>
        <v>550.23</v>
      </c>
      <c r="I20" s="65">
        <v>163069.87</v>
      </c>
      <c r="J20" s="18">
        <v>0</v>
      </c>
      <c r="K20" s="18">
        <v>0</v>
      </c>
      <c r="L20" s="18">
        <f t="shared" si="1"/>
        <v>18730.239999999972</v>
      </c>
      <c r="M20" s="66"/>
      <c r="N20" s="75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26" t="s">
        <v>40</v>
      </c>
      <c r="B21" s="21" t="s">
        <v>41</v>
      </c>
      <c r="C21" s="45">
        <v>88386.72</v>
      </c>
      <c r="D21" s="46">
        <v>4237.68</v>
      </c>
      <c r="E21" s="46">
        <v>662.9</v>
      </c>
      <c r="F21" s="45">
        <v>0</v>
      </c>
      <c r="G21" s="46">
        <v>0</v>
      </c>
      <c r="H21" s="18">
        <f t="shared" si="0"/>
        <v>662.9</v>
      </c>
      <c r="I21" s="65">
        <v>4900.58</v>
      </c>
      <c r="J21" s="18">
        <v>0</v>
      </c>
      <c r="K21" s="18">
        <v>0</v>
      </c>
      <c r="L21" s="18">
        <f t="shared" si="1"/>
        <v>83486.140000000014</v>
      </c>
      <c r="M21" s="1"/>
      <c r="N21" s="2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 t="s">
        <v>42</v>
      </c>
      <c r="B22" s="27" t="s">
        <v>43</v>
      </c>
      <c r="C22" s="45">
        <v>6108.29</v>
      </c>
      <c r="D22" s="46">
        <v>0</v>
      </c>
      <c r="E22" s="46">
        <v>0</v>
      </c>
      <c r="F22" s="45">
        <v>4093.46</v>
      </c>
      <c r="G22" s="46">
        <v>51.4</v>
      </c>
      <c r="H22" s="18">
        <f t="shared" si="0"/>
        <v>51.4</v>
      </c>
      <c r="I22" s="65">
        <v>4144.8599999999997</v>
      </c>
      <c r="J22" s="18">
        <v>0</v>
      </c>
      <c r="K22" s="18">
        <v>0</v>
      </c>
      <c r="L22" s="18">
        <f t="shared" si="1"/>
        <v>1963.4299999999998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 t="s">
        <v>44</v>
      </c>
      <c r="B23" s="27" t="s">
        <v>45</v>
      </c>
      <c r="C23" s="45">
        <v>25987.57</v>
      </c>
      <c r="D23" s="46">
        <v>0</v>
      </c>
      <c r="E23" s="46">
        <v>0</v>
      </c>
      <c r="F23" s="45">
        <v>20033.060000000001</v>
      </c>
      <c r="G23" s="46">
        <v>143.75</v>
      </c>
      <c r="H23" s="18">
        <f t="shared" si="0"/>
        <v>143.75</v>
      </c>
      <c r="I23" s="65">
        <v>20176.8</v>
      </c>
      <c r="J23" s="18">
        <v>0.01</v>
      </c>
      <c r="K23" s="18">
        <v>0</v>
      </c>
      <c r="L23" s="18">
        <f t="shared" si="1"/>
        <v>5810.7699999999986</v>
      </c>
      <c r="M23" s="95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 t="s">
        <v>46</v>
      </c>
      <c r="B24" s="24" t="s">
        <v>47</v>
      </c>
      <c r="C24" s="45">
        <v>2088905.13</v>
      </c>
      <c r="D24" s="46">
        <v>0</v>
      </c>
      <c r="E24" s="46">
        <v>0</v>
      </c>
      <c r="F24" s="45">
        <v>636219.92000000004</v>
      </c>
      <c r="G24" s="18">
        <v>15596.89</v>
      </c>
      <c r="H24" s="18">
        <f t="shared" si="0"/>
        <v>15596.89</v>
      </c>
      <c r="I24" s="65">
        <v>651816.80000000005</v>
      </c>
      <c r="J24" s="18">
        <v>0.01</v>
      </c>
      <c r="K24" s="18">
        <v>0</v>
      </c>
      <c r="L24" s="18">
        <f t="shared" si="1"/>
        <v>1437088.33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 t="s">
        <v>48</v>
      </c>
      <c r="B25" s="31" t="s">
        <v>49</v>
      </c>
      <c r="C25" s="45">
        <v>2500.06</v>
      </c>
      <c r="D25" s="46">
        <v>0</v>
      </c>
      <c r="E25" s="46">
        <v>0</v>
      </c>
      <c r="F25" s="45">
        <v>0</v>
      </c>
      <c r="G25" s="46">
        <v>0</v>
      </c>
      <c r="H25" s="18">
        <f t="shared" si="0"/>
        <v>0</v>
      </c>
      <c r="I25" s="45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45">
        <v>83411.47</v>
      </c>
      <c r="D26" s="46">
        <v>0</v>
      </c>
      <c r="E26" s="46">
        <v>0</v>
      </c>
      <c r="F26" s="45">
        <v>42261.57</v>
      </c>
      <c r="G26" s="46">
        <v>417.06</v>
      </c>
      <c r="H26" s="18">
        <f t="shared" si="0"/>
        <v>417.06</v>
      </c>
      <c r="I26" s="45">
        <v>42678.62</v>
      </c>
      <c r="J26" s="20">
        <v>0.01</v>
      </c>
      <c r="K26" s="20">
        <v>0</v>
      </c>
      <c r="L26" s="18">
        <f t="shared" si="1"/>
        <v>40732.850000000006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45">
        <v>994.4</v>
      </c>
      <c r="D27" s="46">
        <v>439.43</v>
      </c>
      <c r="E27" s="46">
        <v>7.46</v>
      </c>
      <c r="F27" s="46">
        <v>0</v>
      </c>
      <c r="G27" s="46">
        <v>0</v>
      </c>
      <c r="H27" s="18">
        <f t="shared" si="0"/>
        <v>7.46</v>
      </c>
      <c r="I27" s="45">
        <v>446.89</v>
      </c>
      <c r="J27" s="19">
        <v>0</v>
      </c>
      <c r="K27" s="20">
        <v>0</v>
      </c>
      <c r="L27" s="18">
        <f t="shared" si="1"/>
        <v>547.51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45">
        <v>0.01</v>
      </c>
      <c r="D28" s="46">
        <v>0</v>
      </c>
      <c r="E28" s="46">
        <v>0</v>
      </c>
      <c r="F28" s="45">
        <v>0.01</v>
      </c>
      <c r="G28" s="46">
        <v>0</v>
      </c>
      <c r="H28" s="18">
        <f t="shared" si="0"/>
        <v>0</v>
      </c>
      <c r="I28" s="45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 t="s">
        <v>55</v>
      </c>
      <c r="B29" s="35" t="s">
        <v>56</v>
      </c>
      <c r="C29" s="45">
        <v>46277.07</v>
      </c>
      <c r="D29" s="46">
        <v>8429.2800000000007</v>
      </c>
      <c r="E29" s="46">
        <v>694.16</v>
      </c>
      <c r="F29" s="45">
        <v>0</v>
      </c>
      <c r="G29" s="46">
        <v>0</v>
      </c>
      <c r="H29" s="18">
        <f t="shared" si="0"/>
        <v>694.16</v>
      </c>
      <c r="I29" s="45">
        <v>9123.44</v>
      </c>
      <c r="J29" s="33">
        <v>0</v>
      </c>
      <c r="K29" s="20">
        <v>0</v>
      </c>
      <c r="L29" s="18">
        <f t="shared" si="1"/>
        <v>37153.629999999997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 t="s">
        <v>57</v>
      </c>
      <c r="B30" s="35" t="s">
        <v>58</v>
      </c>
      <c r="C30" s="46">
        <v>7455</v>
      </c>
      <c r="D30" s="46">
        <v>3311.7</v>
      </c>
      <c r="E30" s="46">
        <v>111.83</v>
      </c>
      <c r="F30" s="46">
        <v>0</v>
      </c>
      <c r="G30" s="46">
        <v>0</v>
      </c>
      <c r="H30" s="18">
        <f t="shared" si="0"/>
        <v>111.83</v>
      </c>
      <c r="I30" s="46">
        <v>3423.53</v>
      </c>
      <c r="J30" s="33">
        <v>0.01</v>
      </c>
      <c r="K30" s="20">
        <v>0</v>
      </c>
      <c r="L30" s="18">
        <f t="shared" si="1"/>
        <v>4031.4800000000005</v>
      </c>
      <c r="M30" s="36"/>
      <c r="N30" s="9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37" t="s">
        <v>59</v>
      </c>
      <c r="B31" s="32" t="s">
        <v>60</v>
      </c>
      <c r="C31" s="45">
        <v>21724.6</v>
      </c>
      <c r="D31" s="46">
        <v>14810.4</v>
      </c>
      <c r="E31" s="46">
        <v>325.87</v>
      </c>
      <c r="F31" s="45">
        <v>0</v>
      </c>
      <c r="G31" s="46">
        <v>0</v>
      </c>
      <c r="H31" s="18">
        <f t="shared" si="0"/>
        <v>325.87</v>
      </c>
      <c r="I31" s="45">
        <v>15136.27</v>
      </c>
      <c r="J31" s="20">
        <v>0</v>
      </c>
      <c r="K31" s="20">
        <v>0</v>
      </c>
      <c r="L31" s="18">
        <f t="shared" si="1"/>
        <v>6588.329999999999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 t="s">
        <v>61</v>
      </c>
      <c r="B32" s="32" t="s">
        <v>62</v>
      </c>
      <c r="C32" s="45">
        <v>1237.17</v>
      </c>
      <c r="D32" s="46">
        <v>890.76</v>
      </c>
      <c r="E32" s="46">
        <v>18.559999999999999</v>
      </c>
      <c r="F32" s="45">
        <v>0</v>
      </c>
      <c r="G32" s="46">
        <v>0</v>
      </c>
      <c r="H32" s="18">
        <f t="shared" si="0"/>
        <v>18.559999999999999</v>
      </c>
      <c r="I32" s="45">
        <v>909.32</v>
      </c>
      <c r="J32" s="20">
        <v>0</v>
      </c>
      <c r="K32" s="20">
        <v>0</v>
      </c>
      <c r="L32" s="18">
        <f t="shared" si="1"/>
        <v>327.85000000000008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8" t="s">
        <v>63</v>
      </c>
      <c r="B33" s="39" t="s">
        <v>64</v>
      </c>
      <c r="C33" s="45">
        <v>3308461.79</v>
      </c>
      <c r="D33" s="18">
        <f>2036140.38-33977</f>
        <v>2002163.38</v>
      </c>
      <c r="E33" s="46">
        <v>49626.93</v>
      </c>
      <c r="F33" s="45">
        <v>0</v>
      </c>
      <c r="G33" s="46">
        <v>0</v>
      </c>
      <c r="H33" s="18">
        <f t="shared" si="0"/>
        <v>49626.93</v>
      </c>
      <c r="I33" s="45">
        <v>2064044.31</v>
      </c>
      <c r="J33" s="33">
        <v>0</v>
      </c>
      <c r="K33" s="20">
        <v>12254</v>
      </c>
      <c r="L33" s="18">
        <f t="shared" si="1"/>
        <v>1244417.4800000002</v>
      </c>
      <c r="M33" s="1"/>
      <c r="N33" s="2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 t="s">
        <v>65</v>
      </c>
      <c r="B34" s="23" t="s">
        <v>66</v>
      </c>
      <c r="C34" s="45">
        <v>3682.04</v>
      </c>
      <c r="D34" s="46">
        <v>1040.67</v>
      </c>
      <c r="E34" s="46">
        <v>28.56</v>
      </c>
      <c r="F34" s="45">
        <v>0</v>
      </c>
      <c r="G34" s="46">
        <v>0</v>
      </c>
      <c r="H34" s="18">
        <f t="shared" si="0"/>
        <v>28.56</v>
      </c>
      <c r="I34" s="45">
        <v>1069.23</v>
      </c>
      <c r="J34" s="20">
        <v>0</v>
      </c>
      <c r="K34" s="20">
        <v>0</v>
      </c>
      <c r="L34" s="18">
        <f t="shared" si="1"/>
        <v>2612.81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 t="s">
        <v>67</v>
      </c>
      <c r="B35" s="28" t="s">
        <v>68</v>
      </c>
      <c r="C35" s="45">
        <v>19881</v>
      </c>
      <c r="D35" s="46">
        <v>11171.84</v>
      </c>
      <c r="E35" s="46">
        <v>114.32</v>
      </c>
      <c r="F35" s="45">
        <v>0</v>
      </c>
      <c r="G35" s="46">
        <v>0</v>
      </c>
      <c r="H35" s="18">
        <f t="shared" si="0"/>
        <v>114.32</v>
      </c>
      <c r="I35" s="45">
        <v>11286.17</v>
      </c>
      <c r="J35" s="20">
        <v>0</v>
      </c>
      <c r="K35" s="20">
        <v>0</v>
      </c>
      <c r="L35" s="18">
        <f t="shared" si="1"/>
        <v>8594.84</v>
      </c>
      <c r="M35" s="2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69</v>
      </c>
      <c r="B36" s="31" t="s">
        <v>70</v>
      </c>
      <c r="C36" s="45">
        <v>224641.08</v>
      </c>
      <c r="D36" s="46">
        <v>0</v>
      </c>
      <c r="E36" s="46">
        <v>0</v>
      </c>
      <c r="F36" s="45">
        <v>54149.77</v>
      </c>
      <c r="G36" s="45">
        <v>1123.21</v>
      </c>
      <c r="H36" s="18">
        <f t="shared" si="0"/>
        <v>1123.21</v>
      </c>
      <c r="I36" s="45">
        <v>55272.97</v>
      </c>
      <c r="J36" s="20">
        <v>0.01</v>
      </c>
      <c r="K36" s="20">
        <v>0</v>
      </c>
      <c r="L36" s="18">
        <f t="shared" si="1"/>
        <v>169368.11000000002</v>
      </c>
      <c r="M36" s="2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8778322.2599999998</v>
      </c>
      <c r="D37" s="42">
        <f t="shared" si="2"/>
        <v>2709575.2199999997</v>
      </c>
      <c r="E37" s="42">
        <f t="shared" si="2"/>
        <v>67437.180000000008</v>
      </c>
      <c r="F37" s="42">
        <f t="shared" si="2"/>
        <v>1093770.96</v>
      </c>
      <c r="G37" s="42">
        <f t="shared" si="2"/>
        <v>21988.81</v>
      </c>
      <c r="H37" s="42">
        <f t="shared" si="2"/>
        <v>89425.99000000002</v>
      </c>
      <c r="I37" s="42">
        <f t="shared" si="2"/>
        <v>3948462.1300000008</v>
      </c>
      <c r="J37" s="43"/>
      <c r="K37" s="43"/>
      <c r="L37" s="44">
        <f>SUM(L11:L36)</f>
        <v>4829860.16</v>
      </c>
      <c r="M37" s="29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0.5" customHeight="1">
      <c r="A38" s="255" t="s">
        <v>130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4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2" customHeight="1">
      <c r="A39" s="253" t="s">
        <v>131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4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2" customHeight="1">
      <c r="A40" s="254" t="s">
        <v>132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4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47" t="s">
        <v>133</v>
      </c>
      <c r="B41" s="148"/>
      <c r="C41" s="148"/>
      <c r="D41" s="148"/>
      <c r="E41" s="148"/>
      <c r="F41" s="148"/>
      <c r="G41" s="148"/>
      <c r="H41" s="148"/>
      <c r="I41" s="149"/>
      <c r="J41" s="149"/>
      <c r="K41" s="149"/>
      <c r="L41" s="150"/>
    </row>
    <row r="42" spans="1:26" ht="15.75" customHeight="1">
      <c r="L42" s="95"/>
    </row>
    <row r="43" spans="1:26" ht="15.75" customHeight="1">
      <c r="D43" s="95"/>
      <c r="E43" s="95"/>
      <c r="I43" s="95"/>
    </row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/>
    <row r="50" spans="5:5" ht="15.75" customHeight="1">
      <c r="E50" s="48" t="s">
        <v>77</v>
      </c>
    </row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39:L39"/>
    <mergeCell ref="A40:L40"/>
    <mergeCell ref="D8:K8"/>
    <mergeCell ref="H9:K9"/>
    <mergeCell ref="A1:L1"/>
    <mergeCell ref="A2:L2"/>
    <mergeCell ref="A3:L3"/>
    <mergeCell ref="A4:L4"/>
    <mergeCell ref="B5:L5"/>
    <mergeCell ref="A6:L6"/>
    <mergeCell ref="D7:K7"/>
    <mergeCell ref="A7:C7"/>
    <mergeCell ref="A8:B8"/>
    <mergeCell ref="A9:B10"/>
    <mergeCell ref="A37:B37"/>
    <mergeCell ref="A38:L38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996"/>
  <sheetViews>
    <sheetView showGridLines="0" topLeftCell="A4" zoomScale="85" zoomScaleNormal="85" workbookViewId="0">
      <pane xSplit="1" topLeftCell="B1" activePane="topRight" state="frozen"/>
      <selection pane="topRight" activeCell="A2" sqref="A2:L2"/>
    </sheetView>
  </sheetViews>
  <sheetFormatPr defaultColWidth="14.42578125" defaultRowHeight="15" customHeight="1"/>
  <cols>
    <col min="1" max="1" width="10.5703125" customWidth="1"/>
    <col min="2" max="2" width="55.4257812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45689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134</v>
      </c>
      <c r="B7" s="232"/>
      <c r="C7" s="240"/>
      <c r="D7" s="231" t="s">
        <v>135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07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45689</v>
      </c>
      <c r="D9" s="6">
        <f>B5-20</f>
        <v>45669</v>
      </c>
      <c r="E9" s="6">
        <f>B5</f>
        <v>45689</v>
      </c>
      <c r="F9" s="6">
        <f>B5-20</f>
        <v>45669</v>
      </c>
      <c r="G9" s="6">
        <f>B5</f>
        <v>45689</v>
      </c>
      <c r="H9" s="249">
        <f>B5</f>
        <v>45689</v>
      </c>
      <c r="I9" s="232"/>
      <c r="J9" s="232"/>
      <c r="K9" s="240"/>
      <c r="L9" s="7">
        <f>B5</f>
        <v>45689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136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51" t="s">
        <v>20</v>
      </c>
      <c r="B11" s="152" t="s">
        <v>21</v>
      </c>
      <c r="C11" s="16">
        <v>2922.32</v>
      </c>
      <c r="D11" s="17">
        <v>0</v>
      </c>
      <c r="E11" s="17">
        <v>0</v>
      </c>
      <c r="F11" s="153">
        <v>713.81</v>
      </c>
      <c r="G11" s="17">
        <v>14.61</v>
      </c>
      <c r="H11" s="154">
        <f t="shared" ref="H11:H36" si="0">E11+G11</f>
        <v>14.61</v>
      </c>
      <c r="I11" s="153">
        <v>728.42</v>
      </c>
      <c r="J11" s="155">
        <v>0</v>
      </c>
      <c r="K11" s="156">
        <v>0</v>
      </c>
      <c r="L11" s="154">
        <f t="shared" ref="L11:L36" si="1">C11-D11-E11-F11-G11+J11-K11</f>
        <v>2193.9</v>
      </c>
      <c r="M11" s="157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158" t="s">
        <v>22</v>
      </c>
      <c r="B12" s="159" t="s">
        <v>23</v>
      </c>
      <c r="C12" s="16">
        <v>40596.839999999997</v>
      </c>
      <c r="D12" s="153">
        <v>12445.4</v>
      </c>
      <c r="E12" s="17">
        <v>270.64999999999998</v>
      </c>
      <c r="F12" s="16">
        <v>0</v>
      </c>
      <c r="G12" s="17">
        <v>0</v>
      </c>
      <c r="H12" s="154">
        <f t="shared" si="0"/>
        <v>270.64999999999998</v>
      </c>
      <c r="I12" s="153">
        <v>12716.04</v>
      </c>
      <c r="J12" s="160">
        <v>0.01</v>
      </c>
      <c r="K12" s="161">
        <v>0</v>
      </c>
      <c r="L12" s="154">
        <f t="shared" si="1"/>
        <v>27880.799999999992</v>
      </c>
      <c r="M12" s="157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>
      <c r="A13" s="162" t="s">
        <v>24</v>
      </c>
      <c r="B13" s="163" t="s">
        <v>25</v>
      </c>
      <c r="C13" s="17">
        <v>899</v>
      </c>
      <c r="D13" s="154">
        <v>242.73</v>
      </c>
      <c r="E13" s="17">
        <v>6.74</v>
      </c>
      <c r="F13" s="17">
        <v>0</v>
      </c>
      <c r="G13" s="17">
        <v>0</v>
      </c>
      <c r="H13" s="154">
        <f t="shared" si="0"/>
        <v>6.74</v>
      </c>
      <c r="I13" s="154">
        <v>249.47</v>
      </c>
      <c r="J13" s="160">
        <v>0</v>
      </c>
      <c r="K13" s="161">
        <v>0</v>
      </c>
      <c r="L13" s="154">
        <f t="shared" si="1"/>
        <v>649.53</v>
      </c>
      <c r="M13" s="16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58" t="s">
        <v>26</v>
      </c>
      <c r="B14" s="165" t="s">
        <v>27</v>
      </c>
      <c r="C14" s="16">
        <v>1675405.5</v>
      </c>
      <c r="D14" s="153">
        <v>452337.08</v>
      </c>
      <c r="E14" s="17">
        <v>12565.54</v>
      </c>
      <c r="F14" s="16">
        <v>0</v>
      </c>
      <c r="G14" s="17">
        <v>0</v>
      </c>
      <c r="H14" s="154">
        <f t="shared" si="0"/>
        <v>12565.54</v>
      </c>
      <c r="I14" s="153">
        <v>464902.62</v>
      </c>
      <c r="J14" s="160">
        <v>0</v>
      </c>
      <c r="K14" s="161">
        <v>0</v>
      </c>
      <c r="L14" s="154">
        <f t="shared" si="1"/>
        <v>1210502.8799999999</v>
      </c>
      <c r="M14" s="164"/>
      <c r="N14" s="29"/>
      <c r="O14" s="1"/>
      <c r="P14" s="1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158" t="s">
        <v>28</v>
      </c>
      <c r="B15" s="166" t="s">
        <v>29</v>
      </c>
      <c r="C15" s="16">
        <v>400488.07</v>
      </c>
      <c r="D15" s="153">
        <v>254448.72</v>
      </c>
      <c r="E15" s="17">
        <v>3003.66</v>
      </c>
      <c r="F15" s="16">
        <v>0</v>
      </c>
      <c r="G15" s="17">
        <v>0</v>
      </c>
      <c r="H15" s="154">
        <f t="shared" si="0"/>
        <v>3003.66</v>
      </c>
      <c r="I15" s="153">
        <v>257452.39</v>
      </c>
      <c r="J15" s="160">
        <v>0</v>
      </c>
      <c r="K15" s="161">
        <v>0.01</v>
      </c>
      <c r="L15" s="154">
        <f t="shared" si="1"/>
        <v>143035.68</v>
      </c>
      <c r="M15" s="164"/>
      <c r="N15" s="2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67" t="s">
        <v>30</v>
      </c>
      <c r="B16" s="168" t="s">
        <v>31</v>
      </c>
      <c r="C16" s="16">
        <v>11546</v>
      </c>
      <c r="D16" s="17">
        <v>0</v>
      </c>
      <c r="E16" s="17">
        <v>0</v>
      </c>
      <c r="F16" s="16">
        <v>7360.58</v>
      </c>
      <c r="G16" s="17">
        <v>86.6</v>
      </c>
      <c r="H16" s="154">
        <f t="shared" si="0"/>
        <v>86.6</v>
      </c>
      <c r="I16" s="153">
        <v>7447.17</v>
      </c>
      <c r="J16" s="160">
        <v>0.01</v>
      </c>
      <c r="K16" s="161">
        <v>0</v>
      </c>
      <c r="L16" s="154">
        <f t="shared" si="1"/>
        <v>4098.83</v>
      </c>
      <c r="M16" s="164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67" t="s">
        <v>32</v>
      </c>
      <c r="B17" s="165" t="s">
        <v>33</v>
      </c>
      <c r="C17" s="16">
        <v>91827.48</v>
      </c>
      <c r="D17" s="17">
        <v>0</v>
      </c>
      <c r="E17" s="17">
        <v>0</v>
      </c>
      <c r="F17" s="16">
        <v>59867.39</v>
      </c>
      <c r="G17" s="17">
        <v>688.71</v>
      </c>
      <c r="H17" s="154">
        <f t="shared" si="0"/>
        <v>688.71</v>
      </c>
      <c r="I17" s="153">
        <v>60556.1</v>
      </c>
      <c r="J17" s="160">
        <v>0</v>
      </c>
      <c r="K17" s="161">
        <v>0</v>
      </c>
      <c r="L17" s="154">
        <f t="shared" si="1"/>
        <v>31271.379999999997</v>
      </c>
      <c r="M17" s="16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67" t="s">
        <v>34</v>
      </c>
      <c r="B18" s="170" t="s">
        <v>35</v>
      </c>
      <c r="C18" s="16">
        <v>3008.59</v>
      </c>
      <c r="D18" s="17">
        <v>0</v>
      </c>
      <c r="E18" s="17">
        <v>0</v>
      </c>
      <c r="F18" s="16">
        <v>110</v>
      </c>
      <c r="G18" s="17">
        <v>15.04</v>
      </c>
      <c r="H18" s="154">
        <f t="shared" si="0"/>
        <v>15.04</v>
      </c>
      <c r="I18" s="153">
        <v>125.04</v>
      </c>
      <c r="J18" s="160">
        <v>0</v>
      </c>
      <c r="K18" s="154">
        <v>0</v>
      </c>
      <c r="L18" s="154">
        <f t="shared" si="1"/>
        <v>2883.55</v>
      </c>
      <c r="M18" s="17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"/>
      <c r="Z18" s="1"/>
    </row>
    <row r="19" spans="1:26">
      <c r="A19" s="167" t="s">
        <v>36</v>
      </c>
      <c r="B19" s="172" t="s">
        <v>37</v>
      </c>
      <c r="C19" s="16">
        <v>440174.95</v>
      </c>
      <c r="D19" s="17">
        <v>0</v>
      </c>
      <c r="E19" s="17">
        <v>0</v>
      </c>
      <c r="F19" s="16">
        <v>113436.75</v>
      </c>
      <c r="G19" s="17">
        <v>3301.31</v>
      </c>
      <c r="H19" s="154">
        <f t="shared" si="0"/>
        <v>3301.31</v>
      </c>
      <c r="I19" s="153">
        <v>116738.06</v>
      </c>
      <c r="J19" s="154">
        <v>0</v>
      </c>
      <c r="K19" s="154">
        <v>0</v>
      </c>
      <c r="L19" s="154">
        <f t="shared" si="1"/>
        <v>323436.89</v>
      </c>
      <c r="M19" s="169"/>
      <c r="N19" s="29"/>
      <c r="O19" s="1"/>
      <c r="P19" s="1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167" t="s">
        <v>38</v>
      </c>
      <c r="B20" s="172" t="s">
        <v>39</v>
      </c>
      <c r="C20" s="16">
        <v>181800.11</v>
      </c>
      <c r="D20" s="17">
        <v>0</v>
      </c>
      <c r="E20" s="17">
        <v>0</v>
      </c>
      <c r="F20" s="153">
        <v>163620.1</v>
      </c>
      <c r="G20" s="17">
        <v>0</v>
      </c>
      <c r="H20" s="154">
        <f t="shared" si="0"/>
        <v>0</v>
      </c>
      <c r="I20" s="153">
        <v>163620.1</v>
      </c>
      <c r="J20" s="154">
        <v>0</v>
      </c>
      <c r="K20" s="154">
        <v>0</v>
      </c>
      <c r="L20" s="154">
        <f t="shared" si="1"/>
        <v>18180.00999999998</v>
      </c>
      <c r="M20" s="173" t="s">
        <v>137</v>
      </c>
      <c r="N20" s="157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167" t="s">
        <v>40</v>
      </c>
      <c r="B21" s="159" t="s">
        <v>41</v>
      </c>
      <c r="C21" s="16">
        <v>88386.72</v>
      </c>
      <c r="D21" s="17">
        <v>4900.58</v>
      </c>
      <c r="E21" s="17">
        <v>662.9</v>
      </c>
      <c r="F21" s="16">
        <v>0</v>
      </c>
      <c r="G21" s="17">
        <v>0</v>
      </c>
      <c r="H21" s="154">
        <f t="shared" si="0"/>
        <v>662.9</v>
      </c>
      <c r="I21" s="153">
        <v>5563.48</v>
      </c>
      <c r="J21" s="154">
        <v>0</v>
      </c>
      <c r="K21" s="154">
        <v>0</v>
      </c>
      <c r="L21" s="154">
        <f t="shared" si="1"/>
        <v>82823.240000000005</v>
      </c>
      <c r="M21" s="164"/>
      <c r="N21" s="2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67" t="s">
        <v>42</v>
      </c>
      <c r="B22" s="168" t="s">
        <v>43</v>
      </c>
      <c r="C22" s="16">
        <v>6108.29</v>
      </c>
      <c r="D22" s="17">
        <v>0</v>
      </c>
      <c r="E22" s="17">
        <v>0</v>
      </c>
      <c r="F22" s="16">
        <v>4144.8599999999997</v>
      </c>
      <c r="G22" s="17">
        <v>51.4</v>
      </c>
      <c r="H22" s="154">
        <f t="shared" si="0"/>
        <v>51.4</v>
      </c>
      <c r="I22" s="153">
        <v>4196.26</v>
      </c>
      <c r="J22" s="154">
        <v>0</v>
      </c>
      <c r="K22" s="154">
        <v>0</v>
      </c>
      <c r="L22" s="154">
        <f t="shared" si="1"/>
        <v>1912.0300000000002</v>
      </c>
      <c r="M22" s="16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67" t="s">
        <v>44</v>
      </c>
      <c r="B23" s="168" t="s">
        <v>45</v>
      </c>
      <c r="C23" s="16">
        <v>25987.57</v>
      </c>
      <c r="D23" s="17">
        <v>0</v>
      </c>
      <c r="E23" s="17">
        <v>0</v>
      </c>
      <c r="F23" s="16">
        <v>20176.8</v>
      </c>
      <c r="G23" s="17">
        <v>143.75</v>
      </c>
      <c r="H23" s="154">
        <f t="shared" si="0"/>
        <v>143.75</v>
      </c>
      <c r="I23" s="153">
        <v>20320.55</v>
      </c>
      <c r="J23" s="154">
        <v>0</v>
      </c>
      <c r="K23" s="154">
        <v>0</v>
      </c>
      <c r="L23" s="154">
        <f t="shared" si="1"/>
        <v>5667.02</v>
      </c>
      <c r="M23" s="174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67" t="s">
        <v>46</v>
      </c>
      <c r="B24" s="165" t="s">
        <v>47</v>
      </c>
      <c r="C24" s="16">
        <v>2088905.13</v>
      </c>
      <c r="D24" s="17">
        <v>0</v>
      </c>
      <c r="E24" s="17">
        <v>0</v>
      </c>
      <c r="F24" s="16">
        <v>651816.80000000005</v>
      </c>
      <c r="G24" s="154">
        <v>15596.89</v>
      </c>
      <c r="H24" s="154">
        <f t="shared" si="0"/>
        <v>15596.89</v>
      </c>
      <c r="I24" s="153">
        <v>667413.68999999994</v>
      </c>
      <c r="J24" s="154">
        <v>0</v>
      </c>
      <c r="K24" s="154">
        <v>0</v>
      </c>
      <c r="L24" s="154">
        <f t="shared" si="1"/>
        <v>1421491.44</v>
      </c>
      <c r="M24" s="16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67" t="s">
        <v>48</v>
      </c>
      <c r="B25" s="175" t="s">
        <v>49</v>
      </c>
      <c r="C25" s="16">
        <v>2500.06</v>
      </c>
      <c r="D25" s="17">
        <v>0</v>
      </c>
      <c r="E25" s="17">
        <v>0</v>
      </c>
      <c r="F25" s="16">
        <v>0</v>
      </c>
      <c r="G25" s="17">
        <v>0</v>
      </c>
      <c r="H25" s="154">
        <f t="shared" si="0"/>
        <v>0</v>
      </c>
      <c r="I25" s="16">
        <v>0</v>
      </c>
      <c r="J25" s="161">
        <v>0</v>
      </c>
      <c r="K25" s="161">
        <v>0</v>
      </c>
      <c r="L25" s="154">
        <f t="shared" si="1"/>
        <v>2500.06</v>
      </c>
      <c r="M25" s="16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67">
        <v>26</v>
      </c>
      <c r="B26" s="166" t="s">
        <v>50</v>
      </c>
      <c r="C26" s="16">
        <v>83411.47</v>
      </c>
      <c r="D26" s="17">
        <v>0</v>
      </c>
      <c r="E26" s="17">
        <v>0</v>
      </c>
      <c r="F26" s="16">
        <v>42678.62</v>
      </c>
      <c r="G26" s="17">
        <v>417.06</v>
      </c>
      <c r="H26" s="154">
        <f t="shared" si="0"/>
        <v>417.06</v>
      </c>
      <c r="I26" s="16">
        <v>43095.68</v>
      </c>
      <c r="J26" s="161">
        <v>0</v>
      </c>
      <c r="K26" s="161">
        <v>0</v>
      </c>
      <c r="L26" s="154">
        <f t="shared" si="1"/>
        <v>40315.79</v>
      </c>
      <c r="M26" s="16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67" t="s">
        <v>51</v>
      </c>
      <c r="B27" s="176" t="s">
        <v>52</v>
      </c>
      <c r="C27" s="16">
        <v>994.4</v>
      </c>
      <c r="D27" s="17">
        <v>446.89</v>
      </c>
      <c r="E27" s="17">
        <v>7.46</v>
      </c>
      <c r="F27" s="17">
        <v>0</v>
      </c>
      <c r="G27" s="17">
        <v>0</v>
      </c>
      <c r="H27" s="154">
        <f t="shared" si="0"/>
        <v>7.46</v>
      </c>
      <c r="I27" s="16">
        <v>454.34</v>
      </c>
      <c r="J27" s="160">
        <v>0.01</v>
      </c>
      <c r="K27" s="161">
        <v>0</v>
      </c>
      <c r="L27" s="154">
        <f t="shared" si="1"/>
        <v>540.05999999999995</v>
      </c>
      <c r="M27" s="16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67" t="s">
        <v>53</v>
      </c>
      <c r="B28" s="176" t="s">
        <v>54</v>
      </c>
      <c r="C28" s="16">
        <v>0.01</v>
      </c>
      <c r="D28" s="17">
        <v>0</v>
      </c>
      <c r="E28" s="17">
        <v>0</v>
      </c>
      <c r="F28" s="16">
        <v>0.01</v>
      </c>
      <c r="G28" s="17">
        <v>0</v>
      </c>
      <c r="H28" s="154">
        <f t="shared" si="0"/>
        <v>0</v>
      </c>
      <c r="I28" s="16">
        <v>0.01</v>
      </c>
      <c r="J28" s="177">
        <v>0</v>
      </c>
      <c r="K28" s="161">
        <v>0</v>
      </c>
      <c r="L28" s="154">
        <f t="shared" si="1"/>
        <v>0</v>
      </c>
      <c r="M28" s="16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78" t="s">
        <v>55</v>
      </c>
      <c r="B29" s="179" t="s">
        <v>56</v>
      </c>
      <c r="C29" s="16">
        <v>46277.07</v>
      </c>
      <c r="D29" s="17">
        <v>9123.44</v>
      </c>
      <c r="E29" s="17">
        <v>694.16</v>
      </c>
      <c r="F29" s="16">
        <v>0</v>
      </c>
      <c r="G29" s="17">
        <v>0</v>
      </c>
      <c r="H29" s="154">
        <f t="shared" si="0"/>
        <v>694.16</v>
      </c>
      <c r="I29" s="16">
        <v>9817.6</v>
      </c>
      <c r="J29" s="177">
        <v>0</v>
      </c>
      <c r="K29" s="161">
        <v>0</v>
      </c>
      <c r="L29" s="154">
        <f t="shared" si="1"/>
        <v>36459.469999999994</v>
      </c>
      <c r="M29" s="16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78" t="s">
        <v>57</v>
      </c>
      <c r="B30" s="179" t="s">
        <v>58</v>
      </c>
      <c r="C30" s="17">
        <v>7455</v>
      </c>
      <c r="D30" s="17">
        <v>3423.53</v>
      </c>
      <c r="E30" s="17">
        <v>111.83</v>
      </c>
      <c r="F30" s="17">
        <v>0</v>
      </c>
      <c r="G30" s="17">
        <v>0</v>
      </c>
      <c r="H30" s="154">
        <f t="shared" si="0"/>
        <v>111.83</v>
      </c>
      <c r="I30" s="17">
        <v>3535.35</v>
      </c>
      <c r="J30" s="177">
        <v>0.01</v>
      </c>
      <c r="K30" s="161">
        <v>0</v>
      </c>
      <c r="L30" s="154">
        <f t="shared" si="1"/>
        <v>3919.65</v>
      </c>
      <c r="M30" s="180"/>
      <c r="N30" s="9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181" t="s">
        <v>59</v>
      </c>
      <c r="B31" s="176" t="s">
        <v>60</v>
      </c>
      <c r="C31" s="16">
        <v>21724.6</v>
      </c>
      <c r="D31" s="17">
        <v>15136.27</v>
      </c>
      <c r="E31" s="17">
        <v>325.87</v>
      </c>
      <c r="F31" s="16">
        <v>0</v>
      </c>
      <c r="G31" s="17">
        <v>0</v>
      </c>
      <c r="H31" s="154">
        <f t="shared" si="0"/>
        <v>325.87</v>
      </c>
      <c r="I31" s="16">
        <v>15462.14</v>
      </c>
      <c r="J31" s="161">
        <v>0</v>
      </c>
      <c r="K31" s="161">
        <v>0</v>
      </c>
      <c r="L31" s="154">
        <f t="shared" si="1"/>
        <v>6262.4599999999982</v>
      </c>
      <c r="M31" s="16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81" t="s">
        <v>61</v>
      </c>
      <c r="B32" s="176" t="s">
        <v>62</v>
      </c>
      <c r="C32" s="16">
        <v>1237.17</v>
      </c>
      <c r="D32" s="17">
        <v>909.32</v>
      </c>
      <c r="E32" s="17">
        <v>18.559999999999999</v>
      </c>
      <c r="F32" s="16">
        <v>0</v>
      </c>
      <c r="G32" s="17">
        <v>0</v>
      </c>
      <c r="H32" s="154">
        <f t="shared" si="0"/>
        <v>18.559999999999999</v>
      </c>
      <c r="I32" s="16">
        <v>927.88</v>
      </c>
      <c r="J32" s="161">
        <v>0</v>
      </c>
      <c r="K32" s="161">
        <v>0</v>
      </c>
      <c r="L32" s="154">
        <f t="shared" si="1"/>
        <v>309.29000000000002</v>
      </c>
      <c r="M32" s="16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82" t="s">
        <v>63</v>
      </c>
      <c r="B33" s="183" t="s">
        <v>64</v>
      </c>
      <c r="C33" s="16">
        <v>3308461.79</v>
      </c>
      <c r="D33" s="154">
        <v>2064044.31</v>
      </c>
      <c r="E33" s="17">
        <v>49626.93</v>
      </c>
      <c r="F33" s="16">
        <v>0</v>
      </c>
      <c r="G33" s="17">
        <v>0</v>
      </c>
      <c r="H33" s="154">
        <f t="shared" si="0"/>
        <v>49626.93</v>
      </c>
      <c r="I33" s="16">
        <v>2113671.23</v>
      </c>
      <c r="J33" s="177">
        <v>0.01</v>
      </c>
      <c r="K33" s="161">
        <v>0</v>
      </c>
      <c r="L33" s="154">
        <f t="shared" si="1"/>
        <v>1194790.56</v>
      </c>
      <c r="M33" s="164"/>
      <c r="N33" s="2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58" t="s">
        <v>65</v>
      </c>
      <c r="B34" s="163" t="s">
        <v>66</v>
      </c>
      <c r="C34" s="16">
        <v>3682.04</v>
      </c>
      <c r="D34" s="17">
        <v>1069.23</v>
      </c>
      <c r="E34" s="17">
        <v>28.56</v>
      </c>
      <c r="F34" s="16">
        <v>0</v>
      </c>
      <c r="G34" s="17">
        <v>0</v>
      </c>
      <c r="H34" s="154">
        <f t="shared" si="0"/>
        <v>28.56</v>
      </c>
      <c r="I34" s="16">
        <v>1097.79</v>
      </c>
      <c r="J34" s="161">
        <v>0</v>
      </c>
      <c r="K34" s="161">
        <v>0</v>
      </c>
      <c r="L34" s="154">
        <f t="shared" si="1"/>
        <v>2584.25</v>
      </c>
      <c r="M34" s="16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67" t="s">
        <v>67</v>
      </c>
      <c r="B35" s="170" t="s">
        <v>68</v>
      </c>
      <c r="C35" s="16">
        <v>19881</v>
      </c>
      <c r="D35" s="17">
        <v>11286.17</v>
      </c>
      <c r="E35" s="17">
        <v>114.32</v>
      </c>
      <c r="F35" s="16">
        <v>0</v>
      </c>
      <c r="G35" s="17">
        <v>0</v>
      </c>
      <c r="H35" s="154">
        <f t="shared" si="0"/>
        <v>114.32</v>
      </c>
      <c r="I35" s="16">
        <v>11400.49</v>
      </c>
      <c r="J35" s="161">
        <v>0</v>
      </c>
      <c r="K35" s="161">
        <v>0</v>
      </c>
      <c r="L35" s="154">
        <f t="shared" si="1"/>
        <v>8480.51</v>
      </c>
      <c r="M35" s="16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81" t="s">
        <v>69</v>
      </c>
      <c r="B36" s="175" t="s">
        <v>70</v>
      </c>
      <c r="C36" s="16">
        <v>224641.08</v>
      </c>
      <c r="D36" s="17">
        <v>0</v>
      </c>
      <c r="E36" s="17">
        <v>0</v>
      </c>
      <c r="F36" s="16">
        <v>55272.97</v>
      </c>
      <c r="G36" s="16">
        <v>1123.21</v>
      </c>
      <c r="H36" s="154">
        <f t="shared" si="0"/>
        <v>1123.21</v>
      </c>
      <c r="I36" s="16">
        <v>56396.18</v>
      </c>
      <c r="J36" s="161">
        <v>0</v>
      </c>
      <c r="K36" s="161">
        <v>0</v>
      </c>
      <c r="L36" s="154">
        <f t="shared" si="1"/>
        <v>168244.9</v>
      </c>
      <c r="M36" s="16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57" t="s">
        <v>71</v>
      </c>
      <c r="B37" s="258"/>
      <c r="C37" s="184">
        <f t="shared" ref="C37:I37" si="2">SUM(C11:C36)</f>
        <v>8778322.2599999998</v>
      </c>
      <c r="D37" s="184">
        <f t="shared" si="2"/>
        <v>2829813.67</v>
      </c>
      <c r="E37" s="184">
        <f t="shared" si="2"/>
        <v>67437.180000000008</v>
      </c>
      <c r="F37" s="184">
        <f t="shared" si="2"/>
        <v>1119198.6900000002</v>
      </c>
      <c r="G37" s="184">
        <f t="shared" si="2"/>
        <v>21438.579999999998</v>
      </c>
      <c r="H37" s="184">
        <f t="shared" si="2"/>
        <v>88875.760000000024</v>
      </c>
      <c r="I37" s="184">
        <f t="shared" si="2"/>
        <v>4037888.0800000005</v>
      </c>
      <c r="J37" s="185"/>
      <c r="K37" s="185"/>
      <c r="L37" s="186">
        <f>SUM(L11:L36)</f>
        <v>4740434.18</v>
      </c>
      <c r="M37" s="169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0.5" customHeight="1">
      <c r="A38" s="256" t="s">
        <v>138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8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D39" s="95"/>
      <c r="E39" s="95"/>
      <c r="I39" s="95"/>
    </row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>
      <c r="E46" s="48" t="s">
        <v>77</v>
      </c>
    </row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4">
    <mergeCell ref="A38:L38"/>
    <mergeCell ref="D8:K8"/>
    <mergeCell ref="H9:K9"/>
    <mergeCell ref="A1:L1"/>
    <mergeCell ref="A2:L2"/>
    <mergeCell ref="A3:L3"/>
    <mergeCell ref="A4:L4"/>
    <mergeCell ref="B5:L5"/>
    <mergeCell ref="A6:L6"/>
    <mergeCell ref="A7:C7"/>
    <mergeCell ref="D7:K7"/>
    <mergeCell ref="A8:B8"/>
    <mergeCell ref="A9:B10"/>
    <mergeCell ref="A37:B3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996"/>
  <sheetViews>
    <sheetView showGridLines="0" topLeftCell="A13" zoomScale="85" zoomScaleNormal="85" workbookViewId="0">
      <pane xSplit="1" topLeftCell="B1" activePane="topRight" state="frozen"/>
      <selection pane="topRight" activeCell="M15" sqref="M15"/>
    </sheetView>
  </sheetViews>
  <sheetFormatPr defaultColWidth="14.42578125" defaultRowHeight="15" customHeight="1"/>
  <cols>
    <col min="1" max="1" width="10.5703125" customWidth="1"/>
    <col min="2" max="2" width="55.4257812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45689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139</v>
      </c>
      <c r="B7" s="232"/>
      <c r="C7" s="240"/>
      <c r="D7" s="231" t="s">
        <v>140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07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45689</v>
      </c>
      <c r="D9" s="6">
        <f>B5-20</f>
        <v>45669</v>
      </c>
      <c r="E9" s="6">
        <f>B5</f>
        <v>45689</v>
      </c>
      <c r="F9" s="6">
        <f>B5-20</f>
        <v>45669</v>
      </c>
      <c r="G9" s="6">
        <f>B5</f>
        <v>45689</v>
      </c>
      <c r="H9" s="249">
        <f>B5</f>
        <v>45689</v>
      </c>
      <c r="I9" s="232"/>
      <c r="J9" s="232"/>
      <c r="K9" s="240"/>
      <c r="L9" s="7">
        <f>B5</f>
        <v>45689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141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51" t="s">
        <v>20</v>
      </c>
      <c r="B11" s="152" t="s">
        <v>21</v>
      </c>
      <c r="C11" s="16">
        <v>2922.32</v>
      </c>
      <c r="D11" s="17">
        <v>0</v>
      </c>
      <c r="E11" s="17">
        <v>0</v>
      </c>
      <c r="F11" s="153">
        <v>713.81</v>
      </c>
      <c r="G11" s="17">
        <v>14.61</v>
      </c>
      <c r="H11" s="154">
        <f t="shared" ref="H11:H36" si="0">E11+G11</f>
        <v>14.61</v>
      </c>
      <c r="I11" s="153">
        <v>728.42</v>
      </c>
      <c r="J11" s="155">
        <v>0</v>
      </c>
      <c r="K11" s="156">
        <v>0</v>
      </c>
      <c r="L11" s="154">
        <f t="shared" ref="L11:L36" si="1">C11-D11-E11-F11-G11+J11-K11</f>
        <v>2193.9</v>
      </c>
      <c r="M11" s="157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158" t="s">
        <v>22</v>
      </c>
      <c r="B12" s="159" t="s">
        <v>23</v>
      </c>
      <c r="C12" s="16">
        <v>40596.839999999997</v>
      </c>
      <c r="D12" s="153">
        <v>12445.4</v>
      </c>
      <c r="E12" s="17">
        <v>270.64999999999998</v>
      </c>
      <c r="F12" s="16">
        <v>0</v>
      </c>
      <c r="G12" s="17">
        <v>0</v>
      </c>
      <c r="H12" s="154">
        <f t="shared" si="0"/>
        <v>270.64999999999998</v>
      </c>
      <c r="I12" s="153">
        <v>12716.04</v>
      </c>
      <c r="J12" s="160">
        <v>0.01</v>
      </c>
      <c r="K12" s="161">
        <v>0</v>
      </c>
      <c r="L12" s="154">
        <f t="shared" si="1"/>
        <v>27880.799999999992</v>
      </c>
      <c r="M12" s="157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>
      <c r="A13" s="162" t="s">
        <v>24</v>
      </c>
      <c r="B13" s="163" t="s">
        <v>25</v>
      </c>
      <c r="C13" s="17">
        <v>899</v>
      </c>
      <c r="D13" s="154">
        <v>242.73</v>
      </c>
      <c r="E13" s="17">
        <v>6.74</v>
      </c>
      <c r="F13" s="17">
        <v>0</v>
      </c>
      <c r="G13" s="17">
        <v>0</v>
      </c>
      <c r="H13" s="154">
        <f t="shared" si="0"/>
        <v>6.74</v>
      </c>
      <c r="I13" s="154">
        <v>249.47</v>
      </c>
      <c r="J13" s="160">
        <v>0</v>
      </c>
      <c r="K13" s="161">
        <v>0</v>
      </c>
      <c r="L13" s="154">
        <f t="shared" si="1"/>
        <v>649.53</v>
      </c>
      <c r="M13" s="16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58" t="s">
        <v>26</v>
      </c>
      <c r="B14" s="165" t="s">
        <v>27</v>
      </c>
      <c r="C14" s="16">
        <v>1675405.5</v>
      </c>
      <c r="D14" s="153">
        <v>452337.08</v>
      </c>
      <c r="E14" s="17">
        <v>12565.54</v>
      </c>
      <c r="F14" s="16">
        <v>0</v>
      </c>
      <c r="G14" s="17">
        <v>0</v>
      </c>
      <c r="H14" s="154">
        <f t="shared" si="0"/>
        <v>12565.54</v>
      </c>
      <c r="I14" s="153">
        <v>464902.62</v>
      </c>
      <c r="J14" s="160">
        <v>0</v>
      </c>
      <c r="K14" s="161">
        <v>0</v>
      </c>
      <c r="L14" s="154">
        <f t="shared" si="1"/>
        <v>1210502.8799999999</v>
      </c>
      <c r="M14" s="164"/>
      <c r="N14" s="29"/>
      <c r="O14" s="1"/>
      <c r="P14" s="1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158" t="s">
        <v>28</v>
      </c>
      <c r="B15" s="166" t="s">
        <v>29</v>
      </c>
      <c r="C15" s="16">
        <v>400488.07</v>
      </c>
      <c r="D15" s="153">
        <v>254448.72</v>
      </c>
      <c r="E15" s="17">
        <v>3003.66</v>
      </c>
      <c r="F15" s="16">
        <v>0</v>
      </c>
      <c r="G15" s="17">
        <v>0</v>
      </c>
      <c r="H15" s="154">
        <f t="shared" si="0"/>
        <v>3003.66</v>
      </c>
      <c r="I15" s="153">
        <v>257452.39</v>
      </c>
      <c r="J15" s="160">
        <v>0</v>
      </c>
      <c r="K15" s="161">
        <v>0.01</v>
      </c>
      <c r="L15" s="154">
        <f t="shared" si="1"/>
        <v>143035.68</v>
      </c>
      <c r="M15" s="164"/>
      <c r="N15" s="2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67" t="s">
        <v>30</v>
      </c>
      <c r="B16" s="168" t="s">
        <v>31</v>
      </c>
      <c r="C16" s="16">
        <v>11546</v>
      </c>
      <c r="D16" s="17">
        <v>0</v>
      </c>
      <c r="E16" s="17">
        <v>0</v>
      </c>
      <c r="F16" s="16">
        <v>7360.58</v>
      </c>
      <c r="G16" s="17">
        <v>86.6</v>
      </c>
      <c r="H16" s="154">
        <f t="shared" si="0"/>
        <v>86.6</v>
      </c>
      <c r="I16" s="153">
        <v>7447.17</v>
      </c>
      <c r="J16" s="160">
        <v>0.01</v>
      </c>
      <c r="K16" s="161">
        <v>0</v>
      </c>
      <c r="L16" s="154">
        <f t="shared" si="1"/>
        <v>4098.83</v>
      </c>
      <c r="M16" s="164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67" t="s">
        <v>32</v>
      </c>
      <c r="B17" s="165" t="s">
        <v>33</v>
      </c>
      <c r="C17" s="16">
        <v>91827.48</v>
      </c>
      <c r="D17" s="17">
        <v>0</v>
      </c>
      <c r="E17" s="17">
        <v>0</v>
      </c>
      <c r="F17" s="16">
        <v>59867.39</v>
      </c>
      <c r="G17" s="17">
        <v>688.71</v>
      </c>
      <c r="H17" s="154">
        <f t="shared" si="0"/>
        <v>688.71</v>
      </c>
      <c r="I17" s="153">
        <v>60556.1</v>
      </c>
      <c r="J17" s="160">
        <v>0</v>
      </c>
      <c r="K17" s="161">
        <v>0</v>
      </c>
      <c r="L17" s="154">
        <f t="shared" si="1"/>
        <v>31271.379999999997</v>
      </c>
      <c r="M17" s="16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67" t="s">
        <v>34</v>
      </c>
      <c r="B18" s="170" t="s">
        <v>35</v>
      </c>
      <c r="C18" s="16">
        <v>3008.59</v>
      </c>
      <c r="D18" s="17">
        <v>0</v>
      </c>
      <c r="E18" s="17">
        <v>0</v>
      </c>
      <c r="F18" s="16">
        <v>110</v>
      </c>
      <c r="G18" s="17">
        <v>15.04</v>
      </c>
      <c r="H18" s="154">
        <f t="shared" si="0"/>
        <v>15.04</v>
      </c>
      <c r="I18" s="153">
        <v>125.04</v>
      </c>
      <c r="J18" s="160">
        <v>0</v>
      </c>
      <c r="K18" s="154">
        <v>0</v>
      </c>
      <c r="L18" s="154">
        <f t="shared" si="1"/>
        <v>2883.55</v>
      </c>
      <c r="M18" s="17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"/>
      <c r="Z18" s="1"/>
    </row>
    <row r="19" spans="1:26">
      <c r="A19" s="167" t="s">
        <v>36</v>
      </c>
      <c r="B19" s="172" t="s">
        <v>37</v>
      </c>
      <c r="C19" s="16">
        <v>440174.95</v>
      </c>
      <c r="D19" s="17">
        <v>0</v>
      </c>
      <c r="E19" s="17">
        <v>0</v>
      </c>
      <c r="F19" s="16">
        <v>113436.75</v>
      </c>
      <c r="G19" s="17">
        <v>3301.31</v>
      </c>
      <c r="H19" s="154">
        <f t="shared" si="0"/>
        <v>3301.31</v>
      </c>
      <c r="I19" s="153">
        <v>116738.06</v>
      </c>
      <c r="J19" s="154">
        <v>0</v>
      </c>
      <c r="K19" s="154">
        <v>0</v>
      </c>
      <c r="L19" s="154">
        <f t="shared" si="1"/>
        <v>323436.89</v>
      </c>
      <c r="M19" s="169"/>
      <c r="N19" s="29"/>
      <c r="O19" s="1"/>
      <c r="P19" s="1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167" t="s">
        <v>38</v>
      </c>
      <c r="B20" s="172" t="s">
        <v>39</v>
      </c>
      <c r="C20" s="16">
        <v>181800.11</v>
      </c>
      <c r="D20" s="17">
        <v>0</v>
      </c>
      <c r="E20" s="17">
        <v>0</v>
      </c>
      <c r="F20" s="153">
        <v>163620.1</v>
      </c>
      <c r="G20" s="17">
        <v>0</v>
      </c>
      <c r="H20" s="154">
        <f t="shared" si="0"/>
        <v>0</v>
      </c>
      <c r="I20" s="153">
        <v>163620.1</v>
      </c>
      <c r="J20" s="154">
        <v>0</v>
      </c>
      <c r="K20" s="154">
        <v>0</v>
      </c>
      <c r="L20" s="154">
        <f t="shared" si="1"/>
        <v>18180.00999999998</v>
      </c>
      <c r="M20" s="173"/>
      <c r="N20" s="157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167" t="s">
        <v>40</v>
      </c>
      <c r="B21" s="159" t="s">
        <v>41</v>
      </c>
      <c r="C21" s="16">
        <v>88386.72</v>
      </c>
      <c r="D21" s="17">
        <v>4900.58</v>
      </c>
      <c r="E21" s="17">
        <v>662.9</v>
      </c>
      <c r="F21" s="16">
        <v>0</v>
      </c>
      <c r="G21" s="17">
        <v>0</v>
      </c>
      <c r="H21" s="154">
        <f t="shared" si="0"/>
        <v>662.9</v>
      </c>
      <c r="I21" s="153">
        <v>5563.48</v>
      </c>
      <c r="J21" s="154">
        <v>0</v>
      </c>
      <c r="K21" s="154">
        <v>0</v>
      </c>
      <c r="L21" s="154">
        <f t="shared" si="1"/>
        <v>82823.240000000005</v>
      </c>
      <c r="M21" s="164"/>
      <c r="N21" s="2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67" t="s">
        <v>42</v>
      </c>
      <c r="B22" s="168" t="s">
        <v>43</v>
      </c>
      <c r="C22" s="16">
        <v>6108.29</v>
      </c>
      <c r="D22" s="17">
        <v>0</v>
      </c>
      <c r="E22" s="17">
        <v>0</v>
      </c>
      <c r="F22" s="16">
        <v>4144.8599999999997</v>
      </c>
      <c r="G22" s="17">
        <v>51.4</v>
      </c>
      <c r="H22" s="154">
        <f t="shared" si="0"/>
        <v>51.4</v>
      </c>
      <c r="I22" s="153">
        <v>4196.26</v>
      </c>
      <c r="J22" s="154">
        <v>0</v>
      </c>
      <c r="K22" s="154">
        <v>0</v>
      </c>
      <c r="L22" s="154">
        <f t="shared" si="1"/>
        <v>1912.0300000000002</v>
      </c>
      <c r="M22" s="16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67" t="s">
        <v>44</v>
      </c>
      <c r="B23" s="168" t="s">
        <v>45</v>
      </c>
      <c r="C23" s="16">
        <v>25987.57</v>
      </c>
      <c r="D23" s="17">
        <v>0</v>
      </c>
      <c r="E23" s="17">
        <v>0</v>
      </c>
      <c r="F23" s="16">
        <v>20176.8</v>
      </c>
      <c r="G23" s="17">
        <v>143.75</v>
      </c>
      <c r="H23" s="154">
        <f t="shared" si="0"/>
        <v>143.75</v>
      </c>
      <c r="I23" s="153">
        <v>20320.55</v>
      </c>
      <c r="J23" s="154">
        <v>0</v>
      </c>
      <c r="K23" s="154">
        <v>0</v>
      </c>
      <c r="L23" s="154">
        <f t="shared" si="1"/>
        <v>5667.02</v>
      </c>
      <c r="M23" s="174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67" t="s">
        <v>46</v>
      </c>
      <c r="B24" s="165" t="s">
        <v>47</v>
      </c>
      <c r="C24" s="16">
        <v>2088905.13</v>
      </c>
      <c r="D24" s="17">
        <v>0</v>
      </c>
      <c r="E24" s="17">
        <v>0</v>
      </c>
      <c r="F24" s="16">
        <v>651816.80000000005</v>
      </c>
      <c r="G24" s="154">
        <v>15596.89</v>
      </c>
      <c r="H24" s="154">
        <f t="shared" si="0"/>
        <v>15596.89</v>
      </c>
      <c r="I24" s="153">
        <v>667413.68999999994</v>
      </c>
      <c r="J24" s="154">
        <v>0</v>
      </c>
      <c r="K24" s="154">
        <v>0</v>
      </c>
      <c r="L24" s="154">
        <f t="shared" si="1"/>
        <v>1421491.44</v>
      </c>
      <c r="M24" s="16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67" t="s">
        <v>48</v>
      </c>
      <c r="B25" s="175" t="s">
        <v>49</v>
      </c>
      <c r="C25" s="16">
        <v>2500.06</v>
      </c>
      <c r="D25" s="17">
        <v>0</v>
      </c>
      <c r="E25" s="17">
        <v>0</v>
      </c>
      <c r="F25" s="16">
        <v>0</v>
      </c>
      <c r="G25" s="17">
        <v>0</v>
      </c>
      <c r="H25" s="154">
        <f t="shared" si="0"/>
        <v>0</v>
      </c>
      <c r="I25" s="16">
        <v>0</v>
      </c>
      <c r="J25" s="161">
        <v>0</v>
      </c>
      <c r="K25" s="161">
        <v>0</v>
      </c>
      <c r="L25" s="154">
        <f t="shared" si="1"/>
        <v>2500.06</v>
      </c>
      <c r="M25" s="16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67">
        <v>26</v>
      </c>
      <c r="B26" s="166" t="s">
        <v>50</v>
      </c>
      <c r="C26" s="16">
        <v>83411.47</v>
      </c>
      <c r="D26" s="17">
        <v>0</v>
      </c>
      <c r="E26" s="17">
        <v>0</v>
      </c>
      <c r="F26" s="16">
        <v>42678.62</v>
      </c>
      <c r="G26" s="17">
        <v>417.06</v>
      </c>
      <c r="H26" s="154">
        <f t="shared" si="0"/>
        <v>417.06</v>
      </c>
      <c r="I26" s="16">
        <v>43095.68</v>
      </c>
      <c r="J26" s="161">
        <v>0</v>
      </c>
      <c r="K26" s="161">
        <v>0</v>
      </c>
      <c r="L26" s="154">
        <f t="shared" si="1"/>
        <v>40315.79</v>
      </c>
      <c r="M26" s="16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67" t="s">
        <v>51</v>
      </c>
      <c r="B27" s="176" t="s">
        <v>52</v>
      </c>
      <c r="C27" s="16">
        <v>994.4</v>
      </c>
      <c r="D27" s="17">
        <v>446.89</v>
      </c>
      <c r="E27" s="17">
        <v>7.46</v>
      </c>
      <c r="F27" s="17">
        <v>0</v>
      </c>
      <c r="G27" s="17">
        <v>0</v>
      </c>
      <c r="H27" s="154">
        <f t="shared" si="0"/>
        <v>7.46</v>
      </c>
      <c r="I27" s="16">
        <v>454.34</v>
      </c>
      <c r="J27" s="160">
        <v>0.01</v>
      </c>
      <c r="K27" s="161">
        <v>0</v>
      </c>
      <c r="L27" s="154">
        <f t="shared" si="1"/>
        <v>540.05999999999995</v>
      </c>
      <c r="M27" s="16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67" t="s">
        <v>53</v>
      </c>
      <c r="B28" s="176" t="s">
        <v>54</v>
      </c>
      <c r="C28" s="16">
        <v>0.01</v>
      </c>
      <c r="D28" s="17">
        <v>0</v>
      </c>
      <c r="E28" s="17">
        <v>0</v>
      </c>
      <c r="F28" s="16">
        <v>0.01</v>
      </c>
      <c r="G28" s="17">
        <v>0</v>
      </c>
      <c r="H28" s="154">
        <f t="shared" si="0"/>
        <v>0</v>
      </c>
      <c r="I28" s="16">
        <v>0.01</v>
      </c>
      <c r="J28" s="177">
        <v>0</v>
      </c>
      <c r="K28" s="161">
        <v>0</v>
      </c>
      <c r="L28" s="154">
        <f t="shared" si="1"/>
        <v>0</v>
      </c>
      <c r="M28" s="16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78" t="s">
        <v>55</v>
      </c>
      <c r="B29" s="179" t="s">
        <v>56</v>
      </c>
      <c r="C29" s="16">
        <v>46277.07</v>
      </c>
      <c r="D29" s="17">
        <v>9123.44</v>
      </c>
      <c r="E29" s="17">
        <v>694.16</v>
      </c>
      <c r="F29" s="16">
        <v>0</v>
      </c>
      <c r="G29" s="17">
        <v>0</v>
      </c>
      <c r="H29" s="154">
        <f t="shared" si="0"/>
        <v>694.16</v>
      </c>
      <c r="I29" s="16">
        <v>9817.6</v>
      </c>
      <c r="J29" s="177">
        <v>0</v>
      </c>
      <c r="K29" s="161">
        <v>0</v>
      </c>
      <c r="L29" s="154">
        <f t="shared" si="1"/>
        <v>36459.469999999994</v>
      </c>
      <c r="M29" s="16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78" t="s">
        <v>57</v>
      </c>
      <c r="B30" s="179" t="s">
        <v>58</v>
      </c>
      <c r="C30" s="17">
        <v>7455</v>
      </c>
      <c r="D30" s="17">
        <v>3423.53</v>
      </c>
      <c r="E30" s="17">
        <v>111.83</v>
      </c>
      <c r="F30" s="17">
        <v>0</v>
      </c>
      <c r="G30" s="17">
        <v>0</v>
      </c>
      <c r="H30" s="154">
        <f t="shared" si="0"/>
        <v>111.83</v>
      </c>
      <c r="I30" s="17">
        <v>3535.35</v>
      </c>
      <c r="J30" s="177">
        <v>0.01</v>
      </c>
      <c r="K30" s="161">
        <v>0</v>
      </c>
      <c r="L30" s="154">
        <f t="shared" si="1"/>
        <v>3919.65</v>
      </c>
      <c r="M30" s="180"/>
      <c r="N30" s="9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181" t="s">
        <v>59</v>
      </c>
      <c r="B31" s="176" t="s">
        <v>60</v>
      </c>
      <c r="C31" s="16">
        <v>21724.6</v>
      </c>
      <c r="D31" s="17">
        <v>15136.27</v>
      </c>
      <c r="E31" s="17">
        <v>325.87</v>
      </c>
      <c r="F31" s="16">
        <v>0</v>
      </c>
      <c r="G31" s="17">
        <v>0</v>
      </c>
      <c r="H31" s="154">
        <f t="shared" si="0"/>
        <v>325.87</v>
      </c>
      <c r="I31" s="16">
        <v>15462.14</v>
      </c>
      <c r="J31" s="161">
        <v>0</v>
      </c>
      <c r="K31" s="161">
        <v>0</v>
      </c>
      <c r="L31" s="154">
        <f t="shared" si="1"/>
        <v>6262.4599999999982</v>
      </c>
      <c r="M31" s="16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81" t="s">
        <v>61</v>
      </c>
      <c r="B32" s="176" t="s">
        <v>62</v>
      </c>
      <c r="C32" s="16">
        <v>1237.17</v>
      </c>
      <c r="D32" s="17">
        <v>909.32</v>
      </c>
      <c r="E32" s="17">
        <v>18.559999999999999</v>
      </c>
      <c r="F32" s="16">
        <v>0</v>
      </c>
      <c r="G32" s="17">
        <v>0</v>
      </c>
      <c r="H32" s="154">
        <f t="shared" si="0"/>
        <v>18.559999999999999</v>
      </c>
      <c r="I32" s="16">
        <v>927.88</v>
      </c>
      <c r="J32" s="161">
        <v>0</v>
      </c>
      <c r="K32" s="161">
        <v>0</v>
      </c>
      <c r="L32" s="154">
        <f t="shared" si="1"/>
        <v>309.29000000000002</v>
      </c>
      <c r="M32" s="16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82" t="s">
        <v>63</v>
      </c>
      <c r="B33" s="183" t="s">
        <v>64</v>
      </c>
      <c r="C33" s="16">
        <v>3308461.79</v>
      </c>
      <c r="D33" s="154">
        <v>2064044.31</v>
      </c>
      <c r="E33" s="17">
        <v>49626.93</v>
      </c>
      <c r="F33" s="16">
        <v>0</v>
      </c>
      <c r="G33" s="17">
        <v>0</v>
      </c>
      <c r="H33" s="154">
        <f t="shared" si="0"/>
        <v>49626.93</v>
      </c>
      <c r="I33" s="16">
        <v>2113671.23</v>
      </c>
      <c r="J33" s="177">
        <v>0.01</v>
      </c>
      <c r="K33" s="161">
        <v>0</v>
      </c>
      <c r="L33" s="154">
        <f t="shared" si="1"/>
        <v>1194790.56</v>
      </c>
      <c r="M33" s="164"/>
      <c r="N33" s="2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58" t="s">
        <v>65</v>
      </c>
      <c r="B34" s="163" t="s">
        <v>66</v>
      </c>
      <c r="C34" s="16">
        <v>3682.04</v>
      </c>
      <c r="D34" s="17">
        <v>1069.23</v>
      </c>
      <c r="E34" s="17">
        <v>28.56</v>
      </c>
      <c r="F34" s="16">
        <v>0</v>
      </c>
      <c r="G34" s="17">
        <v>0</v>
      </c>
      <c r="H34" s="154">
        <f t="shared" si="0"/>
        <v>28.56</v>
      </c>
      <c r="I34" s="16">
        <v>1097.79</v>
      </c>
      <c r="J34" s="161">
        <v>0</v>
      </c>
      <c r="K34" s="161">
        <v>0</v>
      </c>
      <c r="L34" s="154">
        <f t="shared" si="1"/>
        <v>2584.25</v>
      </c>
      <c r="M34" s="16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67" t="s">
        <v>67</v>
      </c>
      <c r="B35" s="170" t="s">
        <v>68</v>
      </c>
      <c r="C35" s="16">
        <v>19881</v>
      </c>
      <c r="D35" s="17">
        <v>11286.17</v>
      </c>
      <c r="E35" s="17">
        <v>114.32</v>
      </c>
      <c r="F35" s="16">
        <v>0</v>
      </c>
      <c r="G35" s="17">
        <v>0</v>
      </c>
      <c r="H35" s="154">
        <f t="shared" si="0"/>
        <v>114.32</v>
      </c>
      <c r="I35" s="16">
        <v>11400.49</v>
      </c>
      <c r="J35" s="161">
        <v>0</v>
      </c>
      <c r="K35" s="161">
        <v>0</v>
      </c>
      <c r="L35" s="154">
        <f t="shared" si="1"/>
        <v>8480.51</v>
      </c>
      <c r="M35" s="16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81" t="s">
        <v>69</v>
      </c>
      <c r="B36" s="175" t="s">
        <v>70</v>
      </c>
      <c r="C36" s="16">
        <v>224641.08</v>
      </c>
      <c r="D36" s="17">
        <v>0</v>
      </c>
      <c r="E36" s="17">
        <v>0</v>
      </c>
      <c r="F36" s="16">
        <v>55272.97</v>
      </c>
      <c r="G36" s="16">
        <v>1123.21</v>
      </c>
      <c r="H36" s="154">
        <f t="shared" si="0"/>
        <v>1123.21</v>
      </c>
      <c r="I36" s="16">
        <v>56396.18</v>
      </c>
      <c r="J36" s="161">
        <v>0</v>
      </c>
      <c r="K36" s="161">
        <v>0</v>
      </c>
      <c r="L36" s="154">
        <f t="shared" si="1"/>
        <v>168244.9</v>
      </c>
      <c r="M36" s="16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57" t="s">
        <v>71</v>
      </c>
      <c r="B37" s="258"/>
      <c r="C37" s="184">
        <f t="shared" ref="C37:I37" si="2">SUM(C11:C36)</f>
        <v>8778322.2599999998</v>
      </c>
      <c r="D37" s="184">
        <f t="shared" si="2"/>
        <v>2829813.67</v>
      </c>
      <c r="E37" s="184">
        <f t="shared" si="2"/>
        <v>67437.180000000008</v>
      </c>
      <c r="F37" s="184">
        <f t="shared" si="2"/>
        <v>1119198.6900000002</v>
      </c>
      <c r="G37" s="184">
        <f t="shared" si="2"/>
        <v>21438.579999999998</v>
      </c>
      <c r="H37" s="184">
        <f t="shared" si="2"/>
        <v>88875.760000000024</v>
      </c>
      <c r="I37" s="184">
        <f t="shared" si="2"/>
        <v>4037888.0800000005</v>
      </c>
      <c r="J37" s="185"/>
      <c r="K37" s="185"/>
      <c r="L37" s="186">
        <f>SUM(L11:L36)</f>
        <v>4740434.18</v>
      </c>
      <c r="M37" s="169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0.5" customHeight="1">
      <c r="A38" s="256" t="s">
        <v>142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8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D39" s="95"/>
      <c r="E39" s="95"/>
      <c r="I39" s="95"/>
    </row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>
      <c r="E46" s="48" t="s">
        <v>77</v>
      </c>
    </row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4">
    <mergeCell ref="A1:L1"/>
    <mergeCell ref="A2:L2"/>
    <mergeCell ref="A3:L3"/>
    <mergeCell ref="A4:L4"/>
    <mergeCell ref="B5:L5"/>
    <mergeCell ref="A37:B37"/>
    <mergeCell ref="A38:L38"/>
    <mergeCell ref="H9:K9"/>
    <mergeCell ref="A6:L6"/>
    <mergeCell ref="D8:K8"/>
    <mergeCell ref="D7:K7"/>
    <mergeCell ref="A7:C7"/>
    <mergeCell ref="A8:B8"/>
    <mergeCell ref="A9:B10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45292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73</v>
      </c>
      <c r="B7" s="232"/>
      <c r="C7" s="240"/>
      <c r="D7" s="231" t="s">
        <v>74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45292</v>
      </c>
      <c r="D9" s="6">
        <f>B5-20</f>
        <v>45272</v>
      </c>
      <c r="E9" s="6">
        <f>B5</f>
        <v>45292</v>
      </c>
      <c r="F9" s="6">
        <f>B5-20</f>
        <v>45272</v>
      </c>
      <c r="G9" s="6">
        <f>B5</f>
        <v>45292</v>
      </c>
      <c r="H9" s="249">
        <f>B5</f>
        <v>45292</v>
      </c>
      <c r="I9" s="232"/>
      <c r="J9" s="232"/>
      <c r="K9" s="240"/>
      <c r="L9" s="7">
        <f>B5</f>
        <v>45292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75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4" t="s">
        <v>20</v>
      </c>
      <c r="B11" s="15" t="s">
        <v>21</v>
      </c>
      <c r="C11" s="45">
        <v>2004.92</v>
      </c>
      <c r="D11" s="46">
        <v>0</v>
      </c>
      <c r="E11" s="46">
        <v>0</v>
      </c>
      <c r="F11" s="45">
        <v>578.9</v>
      </c>
      <c r="G11" s="46">
        <v>10.02</v>
      </c>
      <c r="H11" s="18">
        <f t="shared" ref="H11:H36" si="0">E11+G11</f>
        <v>10.02</v>
      </c>
      <c r="I11" s="45">
        <v>588.92999999999995</v>
      </c>
      <c r="J11" s="19">
        <v>0</v>
      </c>
      <c r="K11" s="20">
        <v>0</v>
      </c>
      <c r="L11" s="18">
        <f t="shared" ref="L11:L36" si="1">C11-D11-E11-F11-G11+J11-K11</f>
        <v>1416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4" t="s">
        <v>22</v>
      </c>
      <c r="B12" s="21" t="s">
        <v>23</v>
      </c>
      <c r="C12" s="45">
        <v>40596.839999999997</v>
      </c>
      <c r="D12" s="46">
        <v>8927</v>
      </c>
      <c r="E12" s="46">
        <v>270.64999999999998</v>
      </c>
      <c r="F12" s="45">
        <v>0</v>
      </c>
      <c r="G12" s="46">
        <v>0</v>
      </c>
      <c r="H12" s="18">
        <f t="shared" si="0"/>
        <v>270.64999999999998</v>
      </c>
      <c r="I12" s="45">
        <v>9197.65</v>
      </c>
      <c r="J12" s="19">
        <v>0</v>
      </c>
      <c r="K12" s="20">
        <v>0</v>
      </c>
      <c r="L12" s="18">
        <f t="shared" si="1"/>
        <v>31399.189999999995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9.25">
      <c r="A13" s="22" t="s">
        <v>24</v>
      </c>
      <c r="B13" s="23" t="s">
        <v>25</v>
      </c>
      <c r="C13" s="46">
        <v>899</v>
      </c>
      <c r="D13" s="46">
        <v>155.08000000000001</v>
      </c>
      <c r="E13" s="46">
        <v>6.74</v>
      </c>
      <c r="F13" s="46">
        <v>0</v>
      </c>
      <c r="G13" s="46">
        <v>0</v>
      </c>
      <c r="H13" s="18">
        <f t="shared" si="0"/>
        <v>6.74</v>
      </c>
      <c r="I13" s="46">
        <v>161.82</v>
      </c>
      <c r="J13" s="19">
        <v>0</v>
      </c>
      <c r="K13" s="20">
        <v>0</v>
      </c>
      <c r="L13" s="18">
        <f t="shared" si="1"/>
        <v>737.18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 t="s">
        <v>26</v>
      </c>
      <c r="B14" s="24" t="s">
        <v>27</v>
      </c>
      <c r="C14" s="45">
        <v>936347.8</v>
      </c>
      <c r="D14" s="45">
        <v>357162.74</v>
      </c>
      <c r="E14" s="46">
        <v>7022.61</v>
      </c>
      <c r="F14" s="45">
        <v>0</v>
      </c>
      <c r="G14" s="46">
        <v>0</v>
      </c>
      <c r="H14" s="18">
        <f t="shared" si="0"/>
        <v>7022.61</v>
      </c>
      <c r="I14" s="45">
        <v>364185.35</v>
      </c>
      <c r="J14" s="19">
        <v>0</v>
      </c>
      <c r="K14" s="20">
        <v>0</v>
      </c>
      <c r="L14" s="18">
        <f t="shared" si="1"/>
        <v>572162.45000000007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4" t="s">
        <v>28</v>
      </c>
      <c r="B15" s="25" t="s">
        <v>29</v>
      </c>
      <c r="C15" s="45">
        <v>400488.07</v>
      </c>
      <c r="D15" s="46">
        <v>215401.14</v>
      </c>
      <c r="E15" s="46">
        <v>3003.66</v>
      </c>
      <c r="F15" s="45">
        <v>0</v>
      </c>
      <c r="G15" s="46">
        <v>0</v>
      </c>
      <c r="H15" s="18">
        <f t="shared" si="0"/>
        <v>3003.66</v>
      </c>
      <c r="I15" s="45">
        <v>218404.8</v>
      </c>
      <c r="J15" s="19">
        <v>0</v>
      </c>
      <c r="K15" s="20">
        <v>0</v>
      </c>
      <c r="L15" s="18">
        <f t="shared" si="1"/>
        <v>182083.27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6" t="s">
        <v>30</v>
      </c>
      <c r="B16" s="27" t="s">
        <v>31</v>
      </c>
      <c r="C16" s="45">
        <v>11546</v>
      </c>
      <c r="D16" s="46">
        <v>0</v>
      </c>
      <c r="E16" s="46">
        <v>0</v>
      </c>
      <c r="F16" s="45">
        <v>6234.84</v>
      </c>
      <c r="G16" s="46">
        <v>86.6</v>
      </c>
      <c r="H16" s="18">
        <f t="shared" si="0"/>
        <v>86.6</v>
      </c>
      <c r="I16" s="45">
        <v>6321.44</v>
      </c>
      <c r="J16" s="19">
        <v>0.01</v>
      </c>
      <c r="K16" s="20">
        <v>0</v>
      </c>
      <c r="L16" s="18">
        <f t="shared" si="1"/>
        <v>5224.57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 t="s">
        <v>32</v>
      </c>
      <c r="B17" s="24" t="s">
        <v>33</v>
      </c>
      <c r="C17" s="45">
        <v>91827.48</v>
      </c>
      <c r="D17" s="46">
        <v>0</v>
      </c>
      <c r="E17" s="46">
        <v>0</v>
      </c>
      <c r="F17" s="45">
        <v>50914.21</v>
      </c>
      <c r="G17" s="46">
        <v>688.71</v>
      </c>
      <c r="H17" s="18">
        <f t="shared" si="0"/>
        <v>688.71</v>
      </c>
      <c r="I17" s="45">
        <v>51602.92</v>
      </c>
      <c r="J17" s="19">
        <v>0</v>
      </c>
      <c r="K17" s="20">
        <v>0</v>
      </c>
      <c r="L17" s="18">
        <f t="shared" si="1"/>
        <v>40224.559999999998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 t="s">
        <v>34</v>
      </c>
      <c r="B18" s="28" t="s">
        <v>35</v>
      </c>
      <c r="C18" s="45">
        <v>9.59</v>
      </c>
      <c r="D18" s="46">
        <v>0</v>
      </c>
      <c r="E18" s="46">
        <v>0</v>
      </c>
      <c r="F18" s="45">
        <v>4.41</v>
      </c>
      <c r="G18" s="46">
        <v>0.05</v>
      </c>
      <c r="H18" s="18">
        <f t="shared" si="0"/>
        <v>0.05</v>
      </c>
      <c r="I18" s="45">
        <v>4.46</v>
      </c>
      <c r="J18" s="19">
        <v>0</v>
      </c>
      <c r="K18" s="18">
        <v>0</v>
      </c>
      <c r="L18" s="18">
        <f t="shared" si="1"/>
        <v>5.13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26" t="s">
        <v>36</v>
      </c>
      <c r="B19" s="15" t="s">
        <v>37</v>
      </c>
      <c r="C19" s="45">
        <v>264875.90999999997</v>
      </c>
      <c r="D19" s="46">
        <v>0</v>
      </c>
      <c r="E19" s="46">
        <v>0</v>
      </c>
      <c r="F19" s="45">
        <v>79515.87</v>
      </c>
      <c r="G19" s="46">
        <v>1986.57</v>
      </c>
      <c r="H19" s="18">
        <f t="shared" si="0"/>
        <v>1986.57</v>
      </c>
      <c r="I19" s="45">
        <v>81502.44</v>
      </c>
      <c r="J19" s="18">
        <v>0</v>
      </c>
      <c r="K19" s="18">
        <v>0</v>
      </c>
      <c r="L19" s="18">
        <f t="shared" si="1"/>
        <v>183373.46999999997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26" t="s">
        <v>38</v>
      </c>
      <c r="B20" s="15" t="s">
        <v>39</v>
      </c>
      <c r="C20" s="45">
        <v>181800.11</v>
      </c>
      <c r="D20" s="46">
        <v>0</v>
      </c>
      <c r="E20" s="46">
        <v>0</v>
      </c>
      <c r="F20" s="45">
        <v>153481.42000000001</v>
      </c>
      <c r="G20" s="46">
        <v>956.14</v>
      </c>
      <c r="H20" s="18">
        <f t="shared" si="0"/>
        <v>956.14</v>
      </c>
      <c r="I20" s="45">
        <v>154437.57</v>
      </c>
      <c r="J20" s="18">
        <v>0</v>
      </c>
      <c r="K20" s="18">
        <v>0.01</v>
      </c>
      <c r="L20" s="18">
        <f t="shared" si="1"/>
        <v>27362.539999999975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6" t="s">
        <v>40</v>
      </c>
      <c r="B21" s="21" t="s">
        <v>41</v>
      </c>
      <c r="C21" s="45">
        <v>10780.73</v>
      </c>
      <c r="D21" s="46">
        <v>3267.42</v>
      </c>
      <c r="E21" s="46">
        <v>80.86</v>
      </c>
      <c r="F21" s="45">
        <v>0</v>
      </c>
      <c r="G21" s="46">
        <v>0</v>
      </c>
      <c r="H21" s="18">
        <f t="shared" si="0"/>
        <v>80.86</v>
      </c>
      <c r="I21" s="45">
        <v>3348.27</v>
      </c>
      <c r="J21" s="18">
        <v>0.01</v>
      </c>
      <c r="K21" s="18">
        <v>0</v>
      </c>
      <c r="L21" s="18">
        <f t="shared" si="1"/>
        <v>7432.46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 t="s">
        <v>42</v>
      </c>
      <c r="B22" s="27" t="s">
        <v>43</v>
      </c>
      <c r="C22" s="45">
        <v>6108.29</v>
      </c>
      <c r="D22" s="46">
        <v>0</v>
      </c>
      <c r="E22" s="46">
        <v>0</v>
      </c>
      <c r="F22" s="45">
        <v>3476.65</v>
      </c>
      <c r="G22" s="46">
        <v>51.4</v>
      </c>
      <c r="H22" s="18">
        <f t="shared" si="0"/>
        <v>51.4</v>
      </c>
      <c r="I22" s="45">
        <v>3528.05</v>
      </c>
      <c r="J22" s="18">
        <v>0</v>
      </c>
      <c r="K22" s="18">
        <v>0</v>
      </c>
      <c r="L22" s="18">
        <f t="shared" si="1"/>
        <v>2580.2399999999998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 t="s">
        <v>44</v>
      </c>
      <c r="B23" s="27" t="s">
        <v>45</v>
      </c>
      <c r="C23" s="45">
        <v>25987.57</v>
      </c>
      <c r="D23" s="46">
        <v>0</v>
      </c>
      <c r="E23" s="46">
        <v>0</v>
      </c>
      <c r="F23" s="45">
        <v>18001.14</v>
      </c>
      <c r="G23" s="46">
        <v>194.91</v>
      </c>
      <c r="H23" s="18">
        <f t="shared" si="0"/>
        <v>194.91</v>
      </c>
      <c r="I23" s="45">
        <v>18196.05</v>
      </c>
      <c r="J23" s="18">
        <v>0</v>
      </c>
      <c r="K23" s="18">
        <v>0</v>
      </c>
      <c r="L23" s="18">
        <f t="shared" si="1"/>
        <v>7791.52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 t="s">
        <v>46</v>
      </c>
      <c r="B24" s="24" t="s">
        <v>47</v>
      </c>
      <c r="C24" s="45">
        <v>2066035.37</v>
      </c>
      <c r="D24" s="46">
        <v>0</v>
      </c>
      <c r="E24" s="46">
        <v>0</v>
      </c>
      <c r="F24" s="45">
        <v>450309.44</v>
      </c>
      <c r="G24" s="46">
        <v>15495.27</v>
      </c>
      <c r="H24" s="18">
        <f t="shared" si="0"/>
        <v>15495.27</v>
      </c>
      <c r="I24" s="45">
        <v>465804.7</v>
      </c>
      <c r="J24" s="18">
        <v>0.01</v>
      </c>
      <c r="K24" s="18">
        <v>0</v>
      </c>
      <c r="L24" s="18">
        <f t="shared" si="1"/>
        <v>1600230.6700000002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 t="s">
        <v>48</v>
      </c>
      <c r="B25" s="31" t="s">
        <v>49</v>
      </c>
      <c r="C25" s="45">
        <v>2500.06</v>
      </c>
      <c r="D25" s="46">
        <v>0</v>
      </c>
      <c r="E25" s="46">
        <v>0</v>
      </c>
      <c r="F25" s="45">
        <v>0</v>
      </c>
      <c r="G25" s="46">
        <v>0</v>
      </c>
      <c r="H25" s="18">
        <f t="shared" si="0"/>
        <v>0</v>
      </c>
      <c r="I25" s="45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45">
        <v>83411.47</v>
      </c>
      <c r="D26" s="46">
        <v>0</v>
      </c>
      <c r="E26" s="46">
        <v>0</v>
      </c>
      <c r="F26" s="45">
        <v>37256.879999999997</v>
      </c>
      <c r="G26" s="46">
        <v>417.06</v>
      </c>
      <c r="H26" s="18">
        <f t="shared" si="0"/>
        <v>417.06</v>
      </c>
      <c r="I26" s="45">
        <v>37673.94</v>
      </c>
      <c r="J26" s="19">
        <v>0</v>
      </c>
      <c r="K26" s="20">
        <v>0</v>
      </c>
      <c r="L26" s="18">
        <f t="shared" si="1"/>
        <v>45737.530000000006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45">
        <v>994.4</v>
      </c>
      <c r="D27" s="46">
        <v>349.93</v>
      </c>
      <c r="E27" s="46">
        <v>7.46</v>
      </c>
      <c r="F27" s="46">
        <v>0</v>
      </c>
      <c r="G27" s="46">
        <v>0</v>
      </c>
      <c r="H27" s="18">
        <f t="shared" si="0"/>
        <v>7.46</v>
      </c>
      <c r="I27" s="45">
        <v>357.39</v>
      </c>
      <c r="J27" s="19">
        <v>0</v>
      </c>
      <c r="K27" s="20">
        <v>0</v>
      </c>
      <c r="L27" s="18">
        <f t="shared" si="1"/>
        <v>637.01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45">
        <v>0.01</v>
      </c>
      <c r="D28" s="46">
        <v>0</v>
      </c>
      <c r="E28" s="46">
        <v>0</v>
      </c>
      <c r="F28" s="45">
        <v>0.01</v>
      </c>
      <c r="G28" s="46">
        <v>0</v>
      </c>
      <c r="H28" s="18">
        <f t="shared" si="0"/>
        <v>0</v>
      </c>
      <c r="I28" s="45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 t="s">
        <v>55</v>
      </c>
      <c r="B29" s="35" t="s">
        <v>56</v>
      </c>
      <c r="C29" s="45">
        <v>10120</v>
      </c>
      <c r="D29" s="46">
        <v>2580.6</v>
      </c>
      <c r="E29" s="46">
        <v>151.80000000000001</v>
      </c>
      <c r="F29" s="45">
        <v>0</v>
      </c>
      <c r="G29" s="46">
        <v>0</v>
      </c>
      <c r="H29" s="18">
        <f t="shared" si="0"/>
        <v>151.80000000000001</v>
      </c>
      <c r="I29" s="45">
        <v>2732.4</v>
      </c>
      <c r="J29" s="33">
        <v>0</v>
      </c>
      <c r="K29" s="20">
        <v>0</v>
      </c>
      <c r="L29" s="18">
        <f t="shared" si="1"/>
        <v>7387.5999999999995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 t="s">
        <v>57</v>
      </c>
      <c r="B30" s="35" t="s">
        <v>58</v>
      </c>
      <c r="C30" s="46">
        <v>7455</v>
      </c>
      <c r="D30" s="46">
        <v>1969.8</v>
      </c>
      <c r="E30" s="46">
        <v>111.83</v>
      </c>
      <c r="F30" s="46">
        <v>0</v>
      </c>
      <c r="G30" s="46">
        <v>0</v>
      </c>
      <c r="H30" s="18">
        <f t="shared" si="0"/>
        <v>111.83</v>
      </c>
      <c r="I30" s="46">
        <v>2081.63</v>
      </c>
      <c r="J30" s="33">
        <v>0.01</v>
      </c>
      <c r="K30" s="20">
        <v>0</v>
      </c>
      <c r="L30" s="18">
        <f t="shared" si="1"/>
        <v>5373.38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37" t="s">
        <v>59</v>
      </c>
      <c r="B31" s="32" t="s">
        <v>60</v>
      </c>
      <c r="C31" s="45">
        <v>21724.6</v>
      </c>
      <c r="D31" s="46">
        <v>10899.97</v>
      </c>
      <c r="E31" s="46">
        <v>325.87</v>
      </c>
      <c r="F31" s="45">
        <v>0</v>
      </c>
      <c r="G31" s="46">
        <v>0</v>
      </c>
      <c r="H31" s="18">
        <f t="shared" si="0"/>
        <v>325.87</v>
      </c>
      <c r="I31" s="45">
        <v>11225.84</v>
      </c>
      <c r="J31" s="20">
        <v>0</v>
      </c>
      <c r="K31" s="20">
        <v>0</v>
      </c>
      <c r="L31" s="18">
        <f t="shared" si="1"/>
        <v>10498.759999999998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 t="s">
        <v>61</v>
      </c>
      <c r="B32" s="32" t="s">
        <v>62</v>
      </c>
      <c r="C32" s="45">
        <v>1237.17</v>
      </c>
      <c r="D32" s="46">
        <v>668.07</v>
      </c>
      <c r="E32" s="46">
        <v>18.559999999999999</v>
      </c>
      <c r="F32" s="45">
        <v>0</v>
      </c>
      <c r="G32" s="46">
        <v>0</v>
      </c>
      <c r="H32" s="18">
        <f t="shared" si="0"/>
        <v>18.559999999999999</v>
      </c>
      <c r="I32" s="45">
        <v>686.63</v>
      </c>
      <c r="J32" s="20">
        <v>0</v>
      </c>
      <c r="K32" s="20">
        <v>0</v>
      </c>
      <c r="L32" s="18">
        <f t="shared" si="1"/>
        <v>550.54000000000008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47" t="s">
        <v>63</v>
      </c>
      <c r="B33" s="39" t="s">
        <v>64</v>
      </c>
      <c r="C33" s="45">
        <f>3370518.59+4672.8</f>
        <v>3375191.3899999997</v>
      </c>
      <c r="D33" s="46">
        <v>1437284.59</v>
      </c>
      <c r="E33" s="46">
        <v>50627.87</v>
      </c>
      <c r="F33" s="45">
        <v>0</v>
      </c>
      <c r="G33" s="46">
        <v>0</v>
      </c>
      <c r="H33" s="18">
        <f t="shared" si="0"/>
        <v>50627.87</v>
      </c>
      <c r="I33" s="45">
        <v>1487912.46</v>
      </c>
      <c r="J33" s="33">
        <v>0</v>
      </c>
      <c r="K33" s="20">
        <v>0</v>
      </c>
      <c r="L33" s="18">
        <f t="shared" si="1"/>
        <v>1887278.9299999995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 t="s">
        <v>65</v>
      </c>
      <c r="B34" s="23" t="s">
        <v>66</v>
      </c>
      <c r="C34" s="45">
        <v>2547.14</v>
      </c>
      <c r="D34" s="46">
        <v>764.14</v>
      </c>
      <c r="E34" s="46">
        <v>19.100000000000001</v>
      </c>
      <c r="F34" s="45">
        <v>0</v>
      </c>
      <c r="G34" s="46">
        <v>0</v>
      </c>
      <c r="H34" s="18">
        <f t="shared" si="0"/>
        <v>19.100000000000001</v>
      </c>
      <c r="I34" s="45">
        <v>783.25</v>
      </c>
      <c r="J34" s="33">
        <v>0</v>
      </c>
      <c r="K34" s="20">
        <v>0.01</v>
      </c>
      <c r="L34" s="18">
        <f t="shared" si="1"/>
        <v>1763.89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 t="s">
        <v>67</v>
      </c>
      <c r="B35" s="28" t="s">
        <v>68</v>
      </c>
      <c r="C35" s="45">
        <v>19881</v>
      </c>
      <c r="D35" s="46">
        <v>9556.48</v>
      </c>
      <c r="E35" s="46">
        <v>149.11000000000001</v>
      </c>
      <c r="F35" s="45">
        <v>0</v>
      </c>
      <c r="G35" s="46">
        <v>0</v>
      </c>
      <c r="H35" s="18">
        <f t="shared" si="0"/>
        <v>149.11000000000001</v>
      </c>
      <c r="I35" s="45">
        <v>9705.59</v>
      </c>
      <c r="J35" s="33">
        <v>0.01</v>
      </c>
      <c r="K35" s="20">
        <v>0</v>
      </c>
      <c r="L35" s="18">
        <f t="shared" si="1"/>
        <v>10175.42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69</v>
      </c>
      <c r="B36" s="31" t="s">
        <v>70</v>
      </c>
      <c r="C36" s="45">
        <v>224641.08</v>
      </c>
      <c r="D36" s="46">
        <v>0</v>
      </c>
      <c r="E36" s="46">
        <v>0</v>
      </c>
      <c r="F36" s="45">
        <v>40671.300000000003</v>
      </c>
      <c r="G36" s="45">
        <v>1123.21</v>
      </c>
      <c r="H36" s="18">
        <f t="shared" si="0"/>
        <v>1123.21</v>
      </c>
      <c r="I36" s="45">
        <v>41794.51</v>
      </c>
      <c r="J36" s="20">
        <v>0</v>
      </c>
      <c r="K36" s="20">
        <v>0</v>
      </c>
      <c r="L36" s="18">
        <f t="shared" si="1"/>
        <v>182846.56999999998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7789011</v>
      </c>
      <c r="D37" s="42">
        <f t="shared" si="2"/>
        <v>2048986.96</v>
      </c>
      <c r="E37" s="42">
        <f t="shared" si="2"/>
        <v>61796.12</v>
      </c>
      <c r="F37" s="42">
        <f t="shared" si="2"/>
        <v>840445.07000000018</v>
      </c>
      <c r="G37" s="42">
        <f t="shared" si="2"/>
        <v>21009.94</v>
      </c>
      <c r="H37" s="42">
        <f t="shared" si="2"/>
        <v>82806.060000000027</v>
      </c>
      <c r="I37" s="42">
        <f t="shared" si="2"/>
        <v>2972238.0999999996</v>
      </c>
      <c r="J37" s="43"/>
      <c r="K37" s="43"/>
      <c r="L37" s="44">
        <f>SUM(L11:L36)</f>
        <v>4816772.9399999985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48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/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AF8F-335B-4110-A644-FFA594518698}">
  <sheetPr>
    <pageSetUpPr fitToPage="1"/>
  </sheetPr>
  <dimension ref="A1:Z996"/>
  <sheetViews>
    <sheetView showGridLines="0" zoomScale="85" zoomScaleNormal="85" workbookViewId="0">
      <pane xSplit="1" topLeftCell="B1" activePane="topRight" state="frozen"/>
      <selection pane="topRight" activeCell="C9" sqref="C9"/>
    </sheetView>
  </sheetViews>
  <sheetFormatPr defaultColWidth="14.42578125" defaultRowHeight="15" customHeight="1"/>
  <cols>
    <col min="1" max="1" width="14" customWidth="1"/>
    <col min="2" max="2" width="55.4257812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45717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5</v>
      </c>
      <c r="B7" s="232"/>
      <c r="C7" s="240"/>
      <c r="D7" s="231" t="s">
        <v>6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07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45717</v>
      </c>
      <c r="D9" s="6">
        <f>B5-20</f>
        <v>45697</v>
      </c>
      <c r="E9" s="6">
        <f>B5</f>
        <v>45717</v>
      </c>
      <c r="F9" s="6">
        <f>B5-20</f>
        <v>45697</v>
      </c>
      <c r="G9" s="6">
        <f>B5</f>
        <v>45717</v>
      </c>
      <c r="H9" s="249">
        <f>B5</f>
        <v>45717</v>
      </c>
      <c r="I9" s="232"/>
      <c r="J9" s="232"/>
      <c r="K9" s="240"/>
      <c r="L9" s="7">
        <f>B5</f>
        <v>45717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10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51" t="s">
        <v>20</v>
      </c>
      <c r="B11" s="152" t="s">
        <v>21</v>
      </c>
      <c r="C11" s="16">
        <v>2922.32</v>
      </c>
      <c r="D11" s="17">
        <v>0</v>
      </c>
      <c r="E11" s="17">
        <v>0</v>
      </c>
      <c r="F11" s="153">
        <v>728.42</v>
      </c>
      <c r="G11" s="17">
        <v>14.61</v>
      </c>
      <c r="H11" s="154">
        <f t="shared" ref="H11:H36" si="0">E11+G11</f>
        <v>14.61</v>
      </c>
      <c r="I11" s="153">
        <f>743.03</f>
        <v>743.03</v>
      </c>
      <c r="J11" s="155">
        <v>0</v>
      </c>
      <c r="K11" s="156">
        <v>0</v>
      </c>
      <c r="L11" s="154">
        <f t="shared" ref="L11:L36" si="1">C11-D11-E11-F11-G11+J11-K11</f>
        <v>2179.29</v>
      </c>
      <c r="M11" s="157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188" t="s">
        <v>22</v>
      </c>
      <c r="B12" s="189" t="s">
        <v>23</v>
      </c>
      <c r="C12" s="190">
        <v>40596.839999999997</v>
      </c>
      <c r="D12" s="191">
        <v>12716.04</v>
      </c>
      <c r="E12" s="192">
        <v>270.64999999999998</v>
      </c>
      <c r="F12" s="190">
        <v>0</v>
      </c>
      <c r="G12" s="192">
        <v>0</v>
      </c>
      <c r="H12" s="193">
        <f t="shared" si="0"/>
        <v>270.64999999999998</v>
      </c>
      <c r="I12" s="191">
        <f>12986.69</f>
        <v>12986.69</v>
      </c>
      <c r="J12" s="194">
        <v>0</v>
      </c>
      <c r="K12" s="195">
        <v>0</v>
      </c>
      <c r="L12" s="193">
        <f t="shared" si="1"/>
        <v>27610.149999999994</v>
      </c>
      <c r="M12" s="157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>
      <c r="A13" s="196" t="s">
        <v>24</v>
      </c>
      <c r="B13" s="197" t="s">
        <v>25</v>
      </c>
      <c r="C13" s="192">
        <v>899</v>
      </c>
      <c r="D13" s="193">
        <v>249.47</v>
      </c>
      <c r="E13" s="192">
        <v>6.74</v>
      </c>
      <c r="F13" s="192">
        <v>0</v>
      </c>
      <c r="G13" s="192">
        <v>0</v>
      </c>
      <c r="H13" s="193">
        <f t="shared" si="0"/>
        <v>6.74</v>
      </c>
      <c r="I13" s="193">
        <f>256.22</f>
        <v>256.22000000000003</v>
      </c>
      <c r="J13" s="194">
        <v>0</v>
      </c>
      <c r="K13" s="195">
        <v>0</v>
      </c>
      <c r="L13" s="193">
        <f t="shared" si="1"/>
        <v>642.79</v>
      </c>
      <c r="M13" s="16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88" t="s">
        <v>26</v>
      </c>
      <c r="B14" s="198" t="s">
        <v>27</v>
      </c>
      <c r="C14" s="190">
        <v>1675405.5</v>
      </c>
      <c r="D14" s="191">
        <v>464902.62</v>
      </c>
      <c r="E14" s="192">
        <v>12565.54</v>
      </c>
      <c r="F14" s="190">
        <v>0</v>
      </c>
      <c r="G14" s="192">
        <v>0</v>
      </c>
      <c r="H14" s="193">
        <f t="shared" si="0"/>
        <v>12565.54</v>
      </c>
      <c r="I14" s="191">
        <f>477468.16</f>
        <v>477468.15999999997</v>
      </c>
      <c r="J14" s="194">
        <v>0</v>
      </c>
      <c r="K14" s="195">
        <v>0</v>
      </c>
      <c r="L14" s="193">
        <f t="shared" si="1"/>
        <v>1197937.3399999999</v>
      </c>
      <c r="M14" s="164"/>
      <c r="N14" s="29"/>
      <c r="O14" s="1"/>
      <c r="P14" s="1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188" t="s">
        <v>28</v>
      </c>
      <c r="B15" s="199" t="s">
        <v>29</v>
      </c>
      <c r="C15" s="190">
        <v>400488.07</v>
      </c>
      <c r="D15" s="191">
        <v>257452.39</v>
      </c>
      <c r="E15" s="192">
        <v>3003.66</v>
      </c>
      <c r="F15" s="190">
        <v>0</v>
      </c>
      <c r="G15" s="192">
        <v>0</v>
      </c>
      <c r="H15" s="193">
        <f t="shared" si="0"/>
        <v>3003.66</v>
      </c>
      <c r="I15" s="191">
        <f>260456.05</f>
        <v>260456.05</v>
      </c>
      <c r="J15" s="194">
        <v>0</v>
      </c>
      <c r="K15" s="195">
        <v>0</v>
      </c>
      <c r="L15" s="193">
        <f t="shared" si="1"/>
        <v>140032.01999999999</v>
      </c>
      <c r="M15" s="164"/>
      <c r="N15" s="2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00" t="s">
        <v>30</v>
      </c>
      <c r="B16" s="201" t="s">
        <v>31</v>
      </c>
      <c r="C16" s="190">
        <v>11546</v>
      </c>
      <c r="D16" s="192">
        <v>0</v>
      </c>
      <c r="E16" s="192">
        <v>0</v>
      </c>
      <c r="F16" s="190">
        <v>7447.17</v>
      </c>
      <c r="G16" s="192">
        <v>86.6</v>
      </c>
      <c r="H16" s="193">
        <f t="shared" si="0"/>
        <v>86.6</v>
      </c>
      <c r="I16" s="191">
        <f>7533.77</f>
        <v>7533.77</v>
      </c>
      <c r="J16" s="194">
        <v>0.01</v>
      </c>
      <c r="K16" s="195">
        <v>0</v>
      </c>
      <c r="L16" s="193">
        <f t="shared" si="1"/>
        <v>4012.2400000000002</v>
      </c>
      <c r="M16" s="164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00" t="s">
        <v>32</v>
      </c>
      <c r="B17" s="198" t="s">
        <v>33</v>
      </c>
      <c r="C17" s="190">
        <v>91827.48</v>
      </c>
      <c r="D17" s="192">
        <v>0</v>
      </c>
      <c r="E17" s="192">
        <v>0</v>
      </c>
      <c r="F17" s="190">
        <v>60556.1</v>
      </c>
      <c r="G17" s="192">
        <v>688.71</v>
      </c>
      <c r="H17" s="193">
        <f t="shared" si="0"/>
        <v>688.71</v>
      </c>
      <c r="I17" s="191">
        <f>61244.8</f>
        <v>61244.800000000003</v>
      </c>
      <c r="J17" s="194">
        <v>0</v>
      </c>
      <c r="K17" s="195">
        <v>0</v>
      </c>
      <c r="L17" s="193">
        <f t="shared" si="1"/>
        <v>30582.67</v>
      </c>
      <c r="M17" s="16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00" t="s">
        <v>34</v>
      </c>
      <c r="B18" s="202" t="s">
        <v>35</v>
      </c>
      <c r="C18" s="190">
        <v>3008.59</v>
      </c>
      <c r="D18" s="192">
        <v>0</v>
      </c>
      <c r="E18" s="192">
        <v>0</v>
      </c>
      <c r="F18" s="190">
        <f>125.04</f>
        <v>125.04</v>
      </c>
      <c r="G18" s="192">
        <v>15.04</v>
      </c>
      <c r="H18" s="193">
        <f t="shared" si="0"/>
        <v>15.04</v>
      </c>
      <c r="I18" s="191">
        <f>140.09</f>
        <v>140.09</v>
      </c>
      <c r="J18" s="194">
        <v>0</v>
      </c>
      <c r="K18" s="193">
        <v>0.01</v>
      </c>
      <c r="L18" s="193">
        <f t="shared" si="1"/>
        <v>2868.5</v>
      </c>
      <c r="M18" s="17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"/>
      <c r="Z18" s="1"/>
    </row>
    <row r="19" spans="1:26">
      <c r="A19" s="200" t="s">
        <v>36</v>
      </c>
      <c r="B19" s="203" t="s">
        <v>37</v>
      </c>
      <c r="C19" s="190">
        <v>440174.95</v>
      </c>
      <c r="D19" s="192">
        <v>0</v>
      </c>
      <c r="E19" s="192">
        <v>0</v>
      </c>
      <c r="F19" s="190">
        <v>116738.06</v>
      </c>
      <c r="G19" s="192">
        <v>3301.31</v>
      </c>
      <c r="H19" s="193">
        <f t="shared" si="0"/>
        <v>3301.31</v>
      </c>
      <c r="I19" s="191">
        <f>120039.38</f>
        <v>120039.38</v>
      </c>
      <c r="J19" s="193">
        <v>0</v>
      </c>
      <c r="K19" s="193">
        <v>0.01</v>
      </c>
      <c r="L19" s="193">
        <f t="shared" si="1"/>
        <v>320135.57</v>
      </c>
      <c r="M19" s="169"/>
      <c r="N19" s="29"/>
      <c r="O19" s="1"/>
      <c r="P19" s="1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200" t="s">
        <v>38</v>
      </c>
      <c r="B20" s="203" t="s">
        <v>39</v>
      </c>
      <c r="C20" s="190">
        <v>181800.11</v>
      </c>
      <c r="D20" s="192">
        <v>0</v>
      </c>
      <c r="E20" s="192">
        <v>0</v>
      </c>
      <c r="F20" s="191">
        <v>163620.1</v>
      </c>
      <c r="G20" s="192">
        <v>0</v>
      </c>
      <c r="H20" s="193">
        <f t="shared" si="0"/>
        <v>0</v>
      </c>
      <c r="I20" s="191">
        <v>163620.1</v>
      </c>
      <c r="J20" s="193">
        <v>0</v>
      </c>
      <c r="K20" s="193">
        <v>0</v>
      </c>
      <c r="L20" s="193">
        <f t="shared" si="1"/>
        <v>18180.00999999998</v>
      </c>
      <c r="M20" s="212"/>
      <c r="N20" s="213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200" t="s">
        <v>40</v>
      </c>
      <c r="B21" s="189" t="s">
        <v>41</v>
      </c>
      <c r="C21" s="190">
        <v>88386.72</v>
      </c>
      <c r="D21" s="192">
        <v>5563.48</v>
      </c>
      <c r="E21" s="192">
        <v>662.9</v>
      </c>
      <c r="F21" s="190">
        <v>0</v>
      </c>
      <c r="G21" s="192">
        <v>0</v>
      </c>
      <c r="H21" s="193">
        <f t="shared" si="0"/>
        <v>662.9</v>
      </c>
      <c r="I21" s="191">
        <f>6226.38</f>
        <v>6226.38</v>
      </c>
      <c r="J21" s="193">
        <v>0</v>
      </c>
      <c r="K21" s="193">
        <v>0</v>
      </c>
      <c r="L21" s="193">
        <f t="shared" si="1"/>
        <v>82160.340000000011</v>
      </c>
      <c r="M21" s="164"/>
      <c r="N21" s="2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00" t="s">
        <v>42</v>
      </c>
      <c r="B22" s="201" t="s">
        <v>43</v>
      </c>
      <c r="C22" s="190">
        <v>6108.29</v>
      </c>
      <c r="D22" s="192">
        <v>0</v>
      </c>
      <c r="E22" s="192">
        <v>0</v>
      </c>
      <c r="F22" s="190">
        <v>4196.26</v>
      </c>
      <c r="G22" s="192">
        <v>51.4</v>
      </c>
      <c r="H22" s="193">
        <f t="shared" si="0"/>
        <v>51.4</v>
      </c>
      <c r="I22" s="191">
        <f>4247.66</f>
        <v>4247.66</v>
      </c>
      <c r="J22" s="193">
        <v>0</v>
      </c>
      <c r="K22" s="193">
        <v>0</v>
      </c>
      <c r="L22" s="193">
        <f t="shared" si="1"/>
        <v>1860.6299999999997</v>
      </c>
      <c r="M22" s="16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00" t="s">
        <v>44</v>
      </c>
      <c r="B23" s="201" t="s">
        <v>45</v>
      </c>
      <c r="C23" s="190">
        <v>25987.57</v>
      </c>
      <c r="D23" s="192">
        <v>0</v>
      </c>
      <c r="E23" s="192">
        <v>0</v>
      </c>
      <c r="F23" s="190">
        <v>20320.55</v>
      </c>
      <c r="G23" s="192">
        <v>143.75</v>
      </c>
      <c r="H23" s="193">
        <f t="shared" si="0"/>
        <v>143.75</v>
      </c>
      <c r="I23" s="191">
        <f>20464.3</f>
        <v>20464.3</v>
      </c>
      <c r="J23" s="193">
        <v>0</v>
      </c>
      <c r="K23" s="193">
        <v>0</v>
      </c>
      <c r="L23" s="193">
        <f t="shared" si="1"/>
        <v>5523.27</v>
      </c>
      <c r="M23" s="174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00" t="s">
        <v>46</v>
      </c>
      <c r="B24" s="198" t="s">
        <v>47</v>
      </c>
      <c r="C24" s="190">
        <v>2088905.13</v>
      </c>
      <c r="D24" s="192">
        <v>0</v>
      </c>
      <c r="E24" s="192">
        <v>0</v>
      </c>
      <c r="F24" s="190">
        <f>667413.69</f>
        <v>667413.68999999994</v>
      </c>
      <c r="G24" s="193">
        <v>15596.89</v>
      </c>
      <c r="H24" s="193">
        <f t="shared" si="0"/>
        <v>15596.89</v>
      </c>
      <c r="I24" s="191">
        <f>683010.58</f>
        <v>683010.58</v>
      </c>
      <c r="J24" s="193">
        <v>0</v>
      </c>
      <c r="K24" s="193">
        <v>0</v>
      </c>
      <c r="L24" s="193">
        <f t="shared" si="1"/>
        <v>1405894.55</v>
      </c>
      <c r="M24" s="16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00" t="s">
        <v>48</v>
      </c>
      <c r="B25" s="204" t="s">
        <v>49</v>
      </c>
      <c r="C25" s="190">
        <v>2500.06</v>
      </c>
      <c r="D25" s="192">
        <v>0</v>
      </c>
      <c r="E25" s="192">
        <v>0</v>
      </c>
      <c r="F25" s="190">
        <v>0</v>
      </c>
      <c r="G25" s="192">
        <v>0</v>
      </c>
      <c r="H25" s="193">
        <f t="shared" si="0"/>
        <v>0</v>
      </c>
      <c r="I25" s="190">
        <v>0</v>
      </c>
      <c r="J25" s="195">
        <v>0</v>
      </c>
      <c r="K25" s="195">
        <v>0</v>
      </c>
      <c r="L25" s="193">
        <f t="shared" si="1"/>
        <v>2500.06</v>
      </c>
      <c r="M25" s="16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00">
        <v>26</v>
      </c>
      <c r="B26" s="199" t="s">
        <v>50</v>
      </c>
      <c r="C26" s="190">
        <v>83411.47</v>
      </c>
      <c r="D26" s="192">
        <v>0</v>
      </c>
      <c r="E26" s="192">
        <v>0</v>
      </c>
      <c r="F26" s="190">
        <v>43095.68</v>
      </c>
      <c r="G26" s="192">
        <v>417.06</v>
      </c>
      <c r="H26" s="193">
        <f t="shared" si="0"/>
        <v>417.06</v>
      </c>
      <c r="I26" s="190">
        <f>43512.74</f>
        <v>43512.74</v>
      </c>
      <c r="J26" s="195">
        <v>0</v>
      </c>
      <c r="K26" s="195">
        <v>0</v>
      </c>
      <c r="L26" s="193">
        <f t="shared" si="1"/>
        <v>39898.730000000003</v>
      </c>
      <c r="M26" s="16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00" t="s">
        <v>51</v>
      </c>
      <c r="B27" s="205" t="s">
        <v>52</v>
      </c>
      <c r="C27" s="190">
        <v>994.4</v>
      </c>
      <c r="D27" s="192">
        <v>454.34</v>
      </c>
      <c r="E27" s="192">
        <v>7.46</v>
      </c>
      <c r="F27" s="192">
        <v>0</v>
      </c>
      <c r="G27" s="192">
        <v>0</v>
      </c>
      <c r="H27" s="193">
        <f t="shared" si="0"/>
        <v>7.46</v>
      </c>
      <c r="I27" s="190">
        <f>461.8</f>
        <v>461.8</v>
      </c>
      <c r="J27" s="194">
        <v>0</v>
      </c>
      <c r="K27" s="195">
        <v>0</v>
      </c>
      <c r="L27" s="193">
        <f t="shared" si="1"/>
        <v>532.59999999999991</v>
      </c>
      <c r="M27" s="16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00" t="s">
        <v>53</v>
      </c>
      <c r="B28" s="205" t="s">
        <v>54</v>
      </c>
      <c r="C28" s="190">
        <v>0.01</v>
      </c>
      <c r="D28" s="192">
        <v>0</v>
      </c>
      <c r="E28" s="192">
        <v>0</v>
      </c>
      <c r="F28" s="190">
        <v>0.01</v>
      </c>
      <c r="G28" s="192">
        <v>0</v>
      </c>
      <c r="H28" s="193">
        <f t="shared" si="0"/>
        <v>0</v>
      </c>
      <c r="I28" s="190">
        <v>0.01</v>
      </c>
      <c r="J28" s="206">
        <v>0</v>
      </c>
      <c r="K28" s="195">
        <v>0</v>
      </c>
      <c r="L28" s="193">
        <f t="shared" si="1"/>
        <v>0</v>
      </c>
      <c r="M28" s="16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07" t="s">
        <v>55</v>
      </c>
      <c r="B29" s="208" t="s">
        <v>56</v>
      </c>
      <c r="C29" s="190">
        <v>46277.07</v>
      </c>
      <c r="D29" s="192">
        <v>9817.6</v>
      </c>
      <c r="E29" s="192">
        <v>694.16</v>
      </c>
      <c r="F29" s="190">
        <v>0</v>
      </c>
      <c r="G29" s="192">
        <v>0</v>
      </c>
      <c r="H29" s="193">
        <f t="shared" si="0"/>
        <v>694.16</v>
      </c>
      <c r="I29" s="190">
        <v>10511.75</v>
      </c>
      <c r="J29" s="206">
        <v>0.01</v>
      </c>
      <c r="K29" s="195">
        <v>0</v>
      </c>
      <c r="L29" s="193">
        <f t="shared" si="1"/>
        <v>35765.32</v>
      </c>
      <c r="M29" s="16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.25" customHeight="1">
      <c r="A30" s="207" t="s">
        <v>57</v>
      </c>
      <c r="B30" s="208" t="s">
        <v>58</v>
      </c>
      <c r="C30" s="192">
        <v>7455</v>
      </c>
      <c r="D30" s="192">
        <v>3535.35</v>
      </c>
      <c r="E30" s="192">
        <v>111.83</v>
      </c>
      <c r="F30" s="192">
        <v>0</v>
      </c>
      <c r="G30" s="192">
        <v>0</v>
      </c>
      <c r="H30" s="193">
        <f t="shared" si="0"/>
        <v>111.83</v>
      </c>
      <c r="I30" s="192">
        <v>3647.18</v>
      </c>
      <c r="J30" s="206">
        <v>0.01</v>
      </c>
      <c r="K30" s="195">
        <v>0</v>
      </c>
      <c r="L30" s="193">
        <f t="shared" si="1"/>
        <v>3807.8300000000004</v>
      </c>
      <c r="M30" s="180"/>
      <c r="N30" s="9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209" t="s">
        <v>59</v>
      </c>
      <c r="B31" s="205" t="s">
        <v>60</v>
      </c>
      <c r="C31" s="190">
        <v>21724.6</v>
      </c>
      <c r="D31" s="192">
        <v>15462.14</v>
      </c>
      <c r="E31" s="192">
        <v>325.87</v>
      </c>
      <c r="F31" s="190">
        <v>0</v>
      </c>
      <c r="G31" s="192">
        <v>0</v>
      </c>
      <c r="H31" s="193">
        <f t="shared" si="0"/>
        <v>325.87</v>
      </c>
      <c r="I31" s="190">
        <f>15788.01</f>
        <v>15788.01</v>
      </c>
      <c r="J31" s="195">
        <v>0</v>
      </c>
      <c r="K31" s="195">
        <v>0</v>
      </c>
      <c r="L31" s="193">
        <f t="shared" si="1"/>
        <v>5936.5899999999992</v>
      </c>
      <c r="M31" s="16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09" t="s">
        <v>61</v>
      </c>
      <c r="B32" s="205" t="s">
        <v>62</v>
      </c>
      <c r="C32" s="190">
        <v>1237.17</v>
      </c>
      <c r="D32" s="192">
        <v>927.88</v>
      </c>
      <c r="E32" s="192">
        <v>18.559999999999999</v>
      </c>
      <c r="F32" s="190">
        <v>0</v>
      </c>
      <c r="G32" s="192">
        <v>0</v>
      </c>
      <c r="H32" s="193">
        <f t="shared" si="0"/>
        <v>18.559999999999999</v>
      </c>
      <c r="I32" s="190">
        <f>946.44</f>
        <v>946.44</v>
      </c>
      <c r="J32" s="195">
        <v>0</v>
      </c>
      <c r="K32" s="195">
        <v>0</v>
      </c>
      <c r="L32" s="193">
        <f t="shared" si="1"/>
        <v>290.73000000000008</v>
      </c>
      <c r="M32" s="16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10" t="s">
        <v>63</v>
      </c>
      <c r="B33" s="211" t="s">
        <v>64</v>
      </c>
      <c r="C33" s="190">
        <v>3308461.79</v>
      </c>
      <c r="D33" s="193">
        <v>2113671.23</v>
      </c>
      <c r="E33" s="192">
        <v>49626.93</v>
      </c>
      <c r="F33" s="190">
        <v>0</v>
      </c>
      <c r="G33" s="192">
        <v>0</v>
      </c>
      <c r="H33" s="193">
        <f t="shared" si="0"/>
        <v>49626.93</v>
      </c>
      <c r="I33" s="190">
        <v>2163298.16</v>
      </c>
      <c r="J33" s="206">
        <v>0</v>
      </c>
      <c r="K33" s="195">
        <v>0</v>
      </c>
      <c r="L33" s="193">
        <f t="shared" si="1"/>
        <v>1145163.6300000001</v>
      </c>
      <c r="M33" s="164"/>
      <c r="N33" s="2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88" t="s">
        <v>65</v>
      </c>
      <c r="B34" s="197" t="s">
        <v>66</v>
      </c>
      <c r="C34" s="190">
        <v>3682.04</v>
      </c>
      <c r="D34" s="192">
        <v>1097.79</v>
      </c>
      <c r="E34" s="192">
        <v>28.56</v>
      </c>
      <c r="F34" s="190">
        <v>0</v>
      </c>
      <c r="G34" s="192">
        <v>0</v>
      </c>
      <c r="H34" s="193">
        <f t="shared" si="0"/>
        <v>28.56</v>
      </c>
      <c r="I34" s="190">
        <f>1126.36</f>
        <v>1126.3599999999999</v>
      </c>
      <c r="J34" s="195">
        <v>0</v>
      </c>
      <c r="K34" s="195">
        <v>0.01</v>
      </c>
      <c r="L34" s="193">
        <f t="shared" si="1"/>
        <v>2555.6799999999998</v>
      </c>
      <c r="M34" s="16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00" t="s">
        <v>67</v>
      </c>
      <c r="B35" s="202" t="s">
        <v>68</v>
      </c>
      <c r="C35" s="190">
        <v>19881</v>
      </c>
      <c r="D35" s="192">
        <v>11400.49</v>
      </c>
      <c r="E35" s="192">
        <v>114.32</v>
      </c>
      <c r="F35" s="190">
        <v>0</v>
      </c>
      <c r="G35" s="192">
        <v>0</v>
      </c>
      <c r="H35" s="193">
        <f t="shared" si="0"/>
        <v>114.32</v>
      </c>
      <c r="I35" s="190">
        <f>11514.81</f>
        <v>11514.81</v>
      </c>
      <c r="J35" s="195">
        <v>0</v>
      </c>
      <c r="K35" s="195">
        <v>0</v>
      </c>
      <c r="L35" s="193">
        <f t="shared" si="1"/>
        <v>8366.19</v>
      </c>
      <c r="M35" s="16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09" t="s">
        <v>69</v>
      </c>
      <c r="B36" s="204" t="s">
        <v>70</v>
      </c>
      <c r="C36" s="190">
        <v>224641.08</v>
      </c>
      <c r="D36" s="192">
        <v>0</v>
      </c>
      <c r="E36" s="192">
        <v>0</v>
      </c>
      <c r="F36" s="190">
        <v>56396.18</v>
      </c>
      <c r="G36" s="190">
        <v>1123.21</v>
      </c>
      <c r="H36" s="193">
        <f t="shared" si="0"/>
        <v>1123.21</v>
      </c>
      <c r="I36" s="190">
        <f>57519.39</f>
        <v>57519.39</v>
      </c>
      <c r="J36" s="195">
        <v>0</v>
      </c>
      <c r="K36" s="195">
        <v>0</v>
      </c>
      <c r="L36" s="193">
        <f t="shared" si="1"/>
        <v>167121.69</v>
      </c>
      <c r="M36" s="16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57" t="s">
        <v>71</v>
      </c>
      <c r="B37" s="258"/>
      <c r="C37" s="184">
        <f t="shared" ref="C37:I37" si="2">SUM(C11:C36)</f>
        <v>8778322.2599999998</v>
      </c>
      <c r="D37" s="184">
        <f t="shared" si="2"/>
        <v>2897250.8200000003</v>
      </c>
      <c r="E37" s="184">
        <f t="shared" si="2"/>
        <v>67437.180000000008</v>
      </c>
      <c r="F37" s="184">
        <f t="shared" si="2"/>
        <v>1140637.2599999998</v>
      </c>
      <c r="G37" s="184">
        <f t="shared" si="2"/>
        <v>21438.579999999998</v>
      </c>
      <c r="H37" s="184">
        <f t="shared" si="2"/>
        <v>88875.760000000024</v>
      </c>
      <c r="I37" s="184">
        <f t="shared" si="2"/>
        <v>4126763.86</v>
      </c>
      <c r="J37" s="185"/>
      <c r="K37" s="185"/>
      <c r="L37" s="186">
        <f>SUM(L11:L36)</f>
        <v>4651558.4200000009</v>
      </c>
      <c r="M37" s="169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0.5" customHeight="1">
      <c r="A38" s="256" t="s">
        <v>138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8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D39" s="95"/>
      <c r="E39" s="95"/>
      <c r="I39" s="95"/>
    </row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>
      <c r="E46" s="48" t="s">
        <v>77</v>
      </c>
    </row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4">
    <mergeCell ref="A6:L6"/>
    <mergeCell ref="A1:L1"/>
    <mergeCell ref="A2:L2"/>
    <mergeCell ref="A3:L3"/>
    <mergeCell ref="A4:L4"/>
    <mergeCell ref="B5:L5"/>
    <mergeCell ref="A37:B37"/>
    <mergeCell ref="A38:L38"/>
    <mergeCell ref="A7:C7"/>
    <mergeCell ref="D7:K7"/>
    <mergeCell ref="A8:B8"/>
    <mergeCell ref="D8:K8"/>
    <mergeCell ref="A9:B10"/>
    <mergeCell ref="H9:K9"/>
  </mergeCells>
  <pageMargins left="0.25" right="0.25" top="0.75" bottom="0.75" header="0" footer="0"/>
  <pageSetup paperSize="9" fitToHeight="0" orientation="landscape" r:id="rId1"/>
  <headerFooter>
    <oddHeader>&amp;C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2FC26-A3FB-4114-BEEB-C003FADF7479}">
  <sheetPr>
    <pageSetUpPr fitToPage="1"/>
  </sheetPr>
  <dimension ref="A1:Z996"/>
  <sheetViews>
    <sheetView showGridLines="0" tabSelected="1" topLeftCell="A4" zoomScale="85" zoomScaleNormal="85" workbookViewId="0">
      <pane xSplit="1" topLeftCell="B1" activePane="topRight" state="frozen"/>
      <selection pane="topRight" activeCell="I30" sqref="I30"/>
    </sheetView>
  </sheetViews>
  <sheetFormatPr defaultColWidth="14.42578125" defaultRowHeight="15" customHeight="1"/>
  <cols>
    <col min="1" max="1" width="14" customWidth="1"/>
    <col min="2" max="2" width="55.4257812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45748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5</v>
      </c>
      <c r="B7" s="232"/>
      <c r="C7" s="240"/>
      <c r="D7" s="231" t="s">
        <v>6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07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45748</v>
      </c>
      <c r="D9" s="6">
        <f>B5-20</f>
        <v>45728</v>
      </c>
      <c r="E9" s="6">
        <f>B5</f>
        <v>45748</v>
      </c>
      <c r="F9" s="6">
        <f>B5-20</f>
        <v>45728</v>
      </c>
      <c r="G9" s="6">
        <f>B5</f>
        <v>45748</v>
      </c>
      <c r="H9" s="249">
        <f>B5</f>
        <v>45748</v>
      </c>
      <c r="I9" s="232"/>
      <c r="J9" s="232"/>
      <c r="K9" s="240"/>
      <c r="L9" s="7">
        <f>B5</f>
        <v>45748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10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51" t="s">
        <v>20</v>
      </c>
      <c r="B11" s="152" t="s">
        <v>21</v>
      </c>
      <c r="C11" s="16">
        <v>2922.32</v>
      </c>
      <c r="D11" s="17">
        <v>0</v>
      </c>
      <c r="E11" s="17">
        <v>0</v>
      </c>
      <c r="F11" s="153">
        <v>743.03</v>
      </c>
      <c r="G11" s="17">
        <v>14.61</v>
      </c>
      <c r="H11" s="154">
        <f t="shared" ref="H11:H36" si="0">E11+G11</f>
        <v>14.61</v>
      </c>
      <c r="I11" s="153">
        <v>757.64</v>
      </c>
      <c r="J11" s="155">
        <v>0</v>
      </c>
      <c r="K11" s="156">
        <v>0</v>
      </c>
      <c r="L11" s="154">
        <f t="shared" ref="L11:L36" si="1">C11-D11-E11-F11-G11+J11-K11</f>
        <v>2164.6799999999998</v>
      </c>
      <c r="M11" s="157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s="215" customFormat="1">
      <c r="A12" s="188" t="s">
        <v>22</v>
      </c>
      <c r="B12" s="189" t="s">
        <v>23</v>
      </c>
      <c r="C12" s="190">
        <v>40596.839999999997</v>
      </c>
      <c r="D12" s="191">
        <v>12986.69</v>
      </c>
      <c r="E12" s="192">
        <v>270.64999999999998</v>
      </c>
      <c r="F12" s="190">
        <v>0</v>
      </c>
      <c r="G12" s="192">
        <v>0</v>
      </c>
      <c r="H12" s="193">
        <f t="shared" si="0"/>
        <v>270.64999999999998</v>
      </c>
      <c r="I12" s="191">
        <v>13257.33</v>
      </c>
      <c r="J12" s="194">
        <v>0.01</v>
      </c>
      <c r="K12" s="195">
        <v>0</v>
      </c>
      <c r="L12" s="193">
        <f t="shared" si="1"/>
        <v>27339.509999999991</v>
      </c>
      <c r="M12" s="213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</row>
    <row r="13" spans="1:26" s="215" customFormat="1">
      <c r="A13" s="196" t="s">
        <v>24</v>
      </c>
      <c r="B13" s="197" t="s">
        <v>25</v>
      </c>
      <c r="C13" s="192">
        <v>899</v>
      </c>
      <c r="D13" s="193">
        <v>256.22000000000003</v>
      </c>
      <c r="E13" s="192">
        <v>6.74</v>
      </c>
      <c r="F13" s="192">
        <v>0</v>
      </c>
      <c r="G13" s="192">
        <v>0</v>
      </c>
      <c r="H13" s="193">
        <f t="shared" si="0"/>
        <v>6.74</v>
      </c>
      <c r="I13" s="193">
        <v>262.95999999999998</v>
      </c>
      <c r="J13" s="194">
        <v>0</v>
      </c>
      <c r="K13" s="195">
        <v>0</v>
      </c>
      <c r="L13" s="193">
        <f t="shared" si="1"/>
        <v>636.04</v>
      </c>
      <c r="M13" s="21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215" customFormat="1">
      <c r="A14" s="188" t="s">
        <v>26</v>
      </c>
      <c r="B14" s="198" t="s">
        <v>27</v>
      </c>
      <c r="C14" s="190">
        <v>1675405.5</v>
      </c>
      <c r="D14" s="191">
        <v>477468.15999999997</v>
      </c>
      <c r="E14" s="192">
        <v>12565.54</v>
      </c>
      <c r="F14" s="190">
        <v>0</v>
      </c>
      <c r="G14" s="192">
        <v>0</v>
      </c>
      <c r="H14" s="193">
        <f t="shared" si="0"/>
        <v>12565.54</v>
      </c>
      <c r="I14" s="191">
        <v>490033.7</v>
      </c>
      <c r="J14" s="194">
        <v>0</v>
      </c>
      <c r="K14" s="195">
        <v>0</v>
      </c>
      <c r="L14" s="193">
        <f t="shared" si="1"/>
        <v>1185371.8</v>
      </c>
      <c r="M14" s="216"/>
      <c r="N14" s="29"/>
      <c r="O14" s="1"/>
      <c r="P14" s="1"/>
      <c r="Q14" s="214"/>
      <c r="R14" s="214"/>
      <c r="S14" s="214"/>
      <c r="T14" s="214"/>
      <c r="U14" s="214"/>
      <c r="V14" s="214"/>
      <c r="W14" s="214"/>
      <c r="X14" s="214"/>
      <c r="Y14" s="214"/>
      <c r="Z14" s="214"/>
    </row>
    <row r="15" spans="1:26" s="215" customFormat="1">
      <c r="A15" s="188" t="s">
        <v>28</v>
      </c>
      <c r="B15" s="199" t="s">
        <v>29</v>
      </c>
      <c r="C15" s="190">
        <v>400488.07</v>
      </c>
      <c r="D15" s="191">
        <v>260456.05</v>
      </c>
      <c r="E15" s="192">
        <v>3003.66</v>
      </c>
      <c r="F15" s="190">
        <v>0</v>
      </c>
      <c r="G15" s="192">
        <v>0</v>
      </c>
      <c r="H15" s="193">
        <f t="shared" si="0"/>
        <v>3003.66</v>
      </c>
      <c r="I15" s="191">
        <v>263459.71000000002</v>
      </c>
      <c r="J15" s="194">
        <v>0</v>
      </c>
      <c r="K15" s="195">
        <v>0</v>
      </c>
      <c r="L15" s="193">
        <f t="shared" si="1"/>
        <v>137028.36000000002</v>
      </c>
      <c r="M15" s="216"/>
      <c r="N15" s="2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15" customFormat="1">
      <c r="A16" s="200" t="s">
        <v>30</v>
      </c>
      <c r="B16" s="201" t="s">
        <v>31</v>
      </c>
      <c r="C16" s="190">
        <v>11546</v>
      </c>
      <c r="D16" s="192">
        <v>0</v>
      </c>
      <c r="E16" s="192">
        <v>0</v>
      </c>
      <c r="F16" s="190">
        <v>7533.77</v>
      </c>
      <c r="G16" s="192">
        <v>86.6</v>
      </c>
      <c r="H16" s="193">
        <f t="shared" si="0"/>
        <v>86.6</v>
      </c>
      <c r="I16" s="191">
        <v>7620.36</v>
      </c>
      <c r="J16" s="194">
        <v>0.01</v>
      </c>
      <c r="K16" s="195">
        <v>0</v>
      </c>
      <c r="L16" s="193">
        <f t="shared" si="1"/>
        <v>3925.64</v>
      </c>
      <c r="M16" s="216"/>
      <c r="N16" s="2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15" customFormat="1">
      <c r="A17" s="200" t="s">
        <v>32</v>
      </c>
      <c r="B17" s="198" t="s">
        <v>33</v>
      </c>
      <c r="C17" s="190">
        <v>91827.48</v>
      </c>
      <c r="D17" s="192">
        <v>0</v>
      </c>
      <c r="E17" s="192">
        <v>0</v>
      </c>
      <c r="F17" s="190">
        <v>61244.800000000003</v>
      </c>
      <c r="G17" s="192">
        <v>688.71</v>
      </c>
      <c r="H17" s="193">
        <f t="shared" si="0"/>
        <v>688.71</v>
      </c>
      <c r="I17" s="191">
        <v>61933.51</v>
      </c>
      <c r="J17" s="194">
        <v>0</v>
      </c>
      <c r="K17" s="195">
        <v>0</v>
      </c>
      <c r="L17" s="193">
        <f t="shared" si="1"/>
        <v>29893.969999999994</v>
      </c>
      <c r="M17" s="21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215" customFormat="1">
      <c r="A18" s="200" t="s">
        <v>34</v>
      </c>
      <c r="B18" s="202" t="s">
        <v>35</v>
      </c>
      <c r="C18" s="190">
        <v>3008.59</v>
      </c>
      <c r="D18" s="192">
        <v>0</v>
      </c>
      <c r="E18" s="192">
        <v>0</v>
      </c>
      <c r="F18" s="190">
        <v>140.09</v>
      </c>
      <c r="G18" s="192">
        <v>15.04</v>
      </c>
      <c r="H18" s="193">
        <f t="shared" si="0"/>
        <v>15.04</v>
      </c>
      <c r="I18" s="191">
        <v>155.13</v>
      </c>
      <c r="J18" s="194">
        <v>0</v>
      </c>
      <c r="K18" s="193">
        <v>0</v>
      </c>
      <c r="L18" s="193">
        <f t="shared" si="1"/>
        <v>2853.46</v>
      </c>
      <c r="M18" s="218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1"/>
      <c r="Z18" s="1"/>
    </row>
    <row r="19" spans="1:26" s="215" customFormat="1">
      <c r="A19" s="200" t="s">
        <v>36</v>
      </c>
      <c r="B19" s="203" t="s">
        <v>37</v>
      </c>
      <c r="C19" s="190">
        <v>440174.95</v>
      </c>
      <c r="D19" s="192">
        <v>0</v>
      </c>
      <c r="E19" s="192">
        <v>0</v>
      </c>
      <c r="F19" s="190">
        <v>120039.38</v>
      </c>
      <c r="G19" s="192">
        <v>3301.31</v>
      </c>
      <c r="H19" s="193">
        <f t="shared" si="0"/>
        <v>3301.31</v>
      </c>
      <c r="I19" s="191">
        <v>123340.69</v>
      </c>
      <c r="J19" s="193">
        <v>0</v>
      </c>
      <c r="K19" s="193">
        <v>0</v>
      </c>
      <c r="L19" s="193">
        <f>C19-D19-E19-F19-G19+J19-K19</f>
        <v>316834.26</v>
      </c>
      <c r="M19" s="221"/>
      <c r="N19" s="29"/>
      <c r="O19" s="1"/>
      <c r="P19" s="1"/>
      <c r="Q19" s="214"/>
      <c r="R19" s="214"/>
      <c r="S19" s="214"/>
      <c r="T19" s="214"/>
      <c r="U19" s="214"/>
      <c r="V19" s="214"/>
      <c r="W19" s="214"/>
      <c r="X19" s="214"/>
      <c r="Y19" s="214"/>
      <c r="Z19" s="214"/>
    </row>
    <row r="20" spans="1:26" s="215" customFormat="1">
      <c r="A20" s="200" t="s">
        <v>38</v>
      </c>
      <c r="B20" s="203" t="s">
        <v>39</v>
      </c>
      <c r="C20" s="190">
        <v>181800.11</v>
      </c>
      <c r="D20" s="192">
        <v>0</v>
      </c>
      <c r="E20" s="192">
        <v>0</v>
      </c>
      <c r="F20" s="191">
        <v>163620.1</v>
      </c>
      <c r="G20" s="192">
        <v>0</v>
      </c>
      <c r="H20" s="193">
        <f t="shared" si="0"/>
        <v>0</v>
      </c>
      <c r="I20" s="191">
        <v>163620.1</v>
      </c>
      <c r="J20" s="193">
        <v>0</v>
      </c>
      <c r="K20" s="193">
        <v>0</v>
      </c>
      <c r="L20" s="193">
        <f t="shared" si="1"/>
        <v>18180.00999999998</v>
      </c>
      <c r="M20" s="222"/>
      <c r="N20" s="213"/>
      <c r="O20" s="214"/>
      <c r="P20" s="214"/>
      <c r="Q20" s="214"/>
      <c r="R20" s="214"/>
      <c r="S20" s="214"/>
      <c r="T20" s="214"/>
      <c r="U20" s="214"/>
      <c r="V20" s="1"/>
      <c r="W20" s="1"/>
      <c r="X20" s="1"/>
      <c r="Y20" s="1"/>
      <c r="Z20" s="1"/>
    </row>
    <row r="21" spans="1:26" ht="15.75" customHeight="1">
      <c r="A21" s="200" t="s">
        <v>40</v>
      </c>
      <c r="B21" s="189" t="s">
        <v>41</v>
      </c>
      <c r="C21" s="190">
        <v>88386.72</v>
      </c>
      <c r="D21" s="192">
        <v>6226.38</v>
      </c>
      <c r="E21" s="192">
        <v>662.9</v>
      </c>
      <c r="F21" s="190">
        <v>0</v>
      </c>
      <c r="G21" s="192">
        <v>0</v>
      </c>
      <c r="H21" s="193">
        <f t="shared" si="0"/>
        <v>662.9</v>
      </c>
      <c r="I21" s="191">
        <v>6889.28</v>
      </c>
      <c r="J21" s="193">
        <v>0</v>
      </c>
      <c r="K21" s="193">
        <v>0</v>
      </c>
      <c r="L21" s="193">
        <f t="shared" si="1"/>
        <v>81497.440000000002</v>
      </c>
      <c r="M21" s="223"/>
      <c r="N21" s="2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00" t="s">
        <v>42</v>
      </c>
      <c r="B22" s="201" t="s">
        <v>43</v>
      </c>
      <c r="C22" s="190">
        <v>6108.29</v>
      </c>
      <c r="D22" s="192">
        <v>0</v>
      </c>
      <c r="E22" s="192">
        <v>0</v>
      </c>
      <c r="F22" s="190">
        <v>4247.66</v>
      </c>
      <c r="G22" s="192">
        <v>51.4</v>
      </c>
      <c r="H22" s="193">
        <f t="shared" si="0"/>
        <v>51.4</v>
      </c>
      <c r="I22" s="191">
        <v>4299.0600000000004</v>
      </c>
      <c r="J22" s="193">
        <v>0</v>
      </c>
      <c r="K22" s="193">
        <v>0</v>
      </c>
      <c r="L22" s="193">
        <f t="shared" si="1"/>
        <v>1809.23</v>
      </c>
      <c r="M22" s="22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00" t="s">
        <v>44</v>
      </c>
      <c r="B23" s="201" t="s">
        <v>45</v>
      </c>
      <c r="C23" s="190">
        <v>25987.57</v>
      </c>
      <c r="D23" s="192">
        <v>0</v>
      </c>
      <c r="E23" s="192">
        <v>0</v>
      </c>
      <c r="F23" s="190">
        <v>20464.3</v>
      </c>
      <c r="G23" s="192">
        <v>143.75</v>
      </c>
      <c r="H23" s="193">
        <f t="shared" si="0"/>
        <v>143.75</v>
      </c>
      <c r="I23" s="191">
        <v>20608.04</v>
      </c>
      <c r="J23" s="193">
        <v>0.01</v>
      </c>
      <c r="K23" s="193">
        <v>0</v>
      </c>
      <c r="L23" s="193">
        <f t="shared" si="1"/>
        <v>5379.5300000000007</v>
      </c>
      <c r="M23" s="224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00" t="s">
        <v>46</v>
      </c>
      <c r="B24" s="198" t="s">
        <v>47</v>
      </c>
      <c r="C24" s="190">
        <v>2088905.13</v>
      </c>
      <c r="D24" s="192">
        <v>0</v>
      </c>
      <c r="E24" s="192">
        <v>0</v>
      </c>
      <c r="F24" s="190">
        <v>683010.58</v>
      </c>
      <c r="G24" s="193">
        <v>15596.89</v>
      </c>
      <c r="H24" s="193">
        <f t="shared" si="0"/>
        <v>15596.89</v>
      </c>
      <c r="I24" s="191">
        <v>698607.46</v>
      </c>
      <c r="J24" s="193">
        <v>0.01</v>
      </c>
      <c r="K24" s="193">
        <v>0</v>
      </c>
      <c r="L24" s="193">
        <f t="shared" si="1"/>
        <v>1390297.67</v>
      </c>
      <c r="M24" s="220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00" t="s">
        <v>48</v>
      </c>
      <c r="B25" s="204" t="s">
        <v>49</v>
      </c>
      <c r="C25" s="190">
        <v>2500.06</v>
      </c>
      <c r="D25" s="192">
        <v>0</v>
      </c>
      <c r="E25" s="192">
        <v>0</v>
      </c>
      <c r="F25" s="190">
        <v>0</v>
      </c>
      <c r="G25" s="192">
        <v>0</v>
      </c>
      <c r="H25" s="193">
        <f t="shared" si="0"/>
        <v>0</v>
      </c>
      <c r="I25" s="190">
        <v>0</v>
      </c>
      <c r="J25" s="195">
        <v>0</v>
      </c>
      <c r="K25" s="195">
        <v>0</v>
      </c>
      <c r="L25" s="193">
        <f t="shared" si="1"/>
        <v>2500.06</v>
      </c>
      <c r="M25" s="22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00">
        <v>26</v>
      </c>
      <c r="B26" s="199" t="s">
        <v>50</v>
      </c>
      <c r="C26" s="190">
        <v>83411.47</v>
      </c>
      <c r="D26" s="192">
        <v>0</v>
      </c>
      <c r="E26" s="192">
        <v>0</v>
      </c>
      <c r="F26" s="190">
        <v>43512.74</v>
      </c>
      <c r="G26" s="192">
        <v>417.06</v>
      </c>
      <c r="H26" s="193">
        <f t="shared" si="0"/>
        <v>417.06</v>
      </c>
      <c r="I26" s="190">
        <v>43929.8</v>
      </c>
      <c r="J26" s="195">
        <v>0</v>
      </c>
      <c r="K26" s="195">
        <v>0</v>
      </c>
      <c r="L26" s="193">
        <f t="shared" si="1"/>
        <v>39481.670000000006</v>
      </c>
      <c r="M26" s="22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00" t="s">
        <v>51</v>
      </c>
      <c r="B27" s="205" t="s">
        <v>52</v>
      </c>
      <c r="C27" s="190">
        <v>994.4</v>
      </c>
      <c r="D27" s="192">
        <v>461.8</v>
      </c>
      <c r="E27" s="192">
        <v>7.46</v>
      </c>
      <c r="F27" s="192">
        <v>0</v>
      </c>
      <c r="G27" s="192">
        <v>0</v>
      </c>
      <c r="H27" s="193">
        <f t="shared" si="0"/>
        <v>7.46</v>
      </c>
      <c r="I27" s="190">
        <v>469.26</v>
      </c>
      <c r="J27" s="194">
        <v>0</v>
      </c>
      <c r="K27" s="195">
        <v>0</v>
      </c>
      <c r="L27" s="193">
        <f t="shared" si="1"/>
        <v>525.13999999999987</v>
      </c>
      <c r="M27" s="22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00" t="s">
        <v>53</v>
      </c>
      <c r="B28" s="205" t="s">
        <v>54</v>
      </c>
      <c r="C28" s="190">
        <v>0.01</v>
      </c>
      <c r="D28" s="192">
        <v>0</v>
      </c>
      <c r="E28" s="192">
        <v>0</v>
      </c>
      <c r="F28" s="190">
        <v>0.01</v>
      </c>
      <c r="G28" s="192">
        <v>0</v>
      </c>
      <c r="H28" s="193">
        <f t="shared" si="0"/>
        <v>0</v>
      </c>
      <c r="I28" s="190">
        <v>0.01</v>
      </c>
      <c r="J28" s="206">
        <v>0</v>
      </c>
      <c r="K28" s="195">
        <v>0</v>
      </c>
      <c r="L28" s="193">
        <f t="shared" si="1"/>
        <v>0</v>
      </c>
      <c r="M28" s="22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07" t="s">
        <v>55</v>
      </c>
      <c r="B29" s="208" t="s">
        <v>56</v>
      </c>
      <c r="C29" s="190">
        <v>46277.07</v>
      </c>
      <c r="D29" s="192">
        <v>10511.75</v>
      </c>
      <c r="E29" s="192">
        <v>694.16</v>
      </c>
      <c r="F29" s="190">
        <v>0</v>
      </c>
      <c r="G29" s="192">
        <v>0</v>
      </c>
      <c r="H29" s="193">
        <f t="shared" si="0"/>
        <v>694.16</v>
      </c>
      <c r="I29" s="190">
        <v>11205.91</v>
      </c>
      <c r="J29" s="206">
        <v>0</v>
      </c>
      <c r="K29" s="195">
        <v>0</v>
      </c>
      <c r="L29" s="193">
        <f t="shared" si="1"/>
        <v>35071.159999999996</v>
      </c>
      <c r="M29" s="22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.25" customHeight="1">
      <c r="A30" s="207" t="s">
        <v>57</v>
      </c>
      <c r="B30" s="208" t="s">
        <v>58</v>
      </c>
      <c r="C30" s="192">
        <v>7455</v>
      </c>
      <c r="D30" s="192">
        <v>3647.18</v>
      </c>
      <c r="E30" s="192">
        <v>111.83</v>
      </c>
      <c r="F30" s="192">
        <v>0</v>
      </c>
      <c r="G30" s="192">
        <v>0</v>
      </c>
      <c r="H30" s="193">
        <f t="shared" si="0"/>
        <v>111.83</v>
      </c>
      <c r="I30" s="192">
        <v>3759</v>
      </c>
      <c r="J30" s="206">
        <v>0.01</v>
      </c>
      <c r="K30" s="195">
        <v>0</v>
      </c>
      <c r="L30" s="193">
        <f t="shared" si="1"/>
        <v>3696.0000000000005</v>
      </c>
      <c r="M30" s="180"/>
      <c r="N30" s="99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209" t="s">
        <v>59</v>
      </c>
      <c r="B31" s="205" t="s">
        <v>60</v>
      </c>
      <c r="C31" s="190">
        <v>21724.6</v>
      </c>
      <c r="D31" s="192">
        <v>15788.01</v>
      </c>
      <c r="E31" s="192">
        <v>325.87</v>
      </c>
      <c r="F31" s="190">
        <v>0</v>
      </c>
      <c r="G31" s="192">
        <v>0</v>
      </c>
      <c r="H31" s="193">
        <f t="shared" si="0"/>
        <v>325.87</v>
      </c>
      <c r="I31" s="190">
        <v>16113.88</v>
      </c>
      <c r="J31" s="195">
        <v>0</v>
      </c>
      <c r="K31" s="195">
        <v>0</v>
      </c>
      <c r="L31" s="193">
        <f t="shared" si="1"/>
        <v>5610.7199999999984</v>
      </c>
      <c r="M31" s="16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09" t="s">
        <v>61</v>
      </c>
      <c r="B32" s="205" t="s">
        <v>62</v>
      </c>
      <c r="C32" s="190">
        <v>1237.17</v>
      </c>
      <c r="D32" s="192">
        <v>946.44</v>
      </c>
      <c r="E32" s="192">
        <v>18.559999999999999</v>
      </c>
      <c r="F32" s="190">
        <v>0</v>
      </c>
      <c r="G32" s="192">
        <v>0</v>
      </c>
      <c r="H32" s="193">
        <f t="shared" si="0"/>
        <v>18.559999999999999</v>
      </c>
      <c r="I32" s="190">
        <v>964.99</v>
      </c>
      <c r="J32" s="195">
        <v>0.01</v>
      </c>
      <c r="K32" s="195">
        <v>0</v>
      </c>
      <c r="L32" s="193">
        <f>C32-D32-E32-F32-G32+J32-K32</f>
        <v>272.18</v>
      </c>
      <c r="M32" s="16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10" t="s">
        <v>63</v>
      </c>
      <c r="B33" s="211" t="s">
        <v>64</v>
      </c>
      <c r="C33" s="190">
        <v>3308461.79</v>
      </c>
      <c r="D33" s="193">
        <v>2163298.16</v>
      </c>
      <c r="E33" s="192">
        <v>49626.93</v>
      </c>
      <c r="F33" s="190">
        <v>0</v>
      </c>
      <c r="G33" s="192">
        <v>0</v>
      </c>
      <c r="H33" s="193">
        <f t="shared" si="0"/>
        <v>49626.93</v>
      </c>
      <c r="I33" s="190">
        <v>2212925.09</v>
      </c>
      <c r="J33" s="206">
        <v>0</v>
      </c>
      <c r="K33" s="195">
        <v>0</v>
      </c>
      <c r="L33" s="193">
        <f t="shared" si="1"/>
        <v>1095536.7</v>
      </c>
      <c r="M33" s="164"/>
      <c r="N33" s="2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88" t="s">
        <v>65</v>
      </c>
      <c r="B34" s="197" t="s">
        <v>66</v>
      </c>
      <c r="C34" s="190">
        <v>3682.04</v>
      </c>
      <c r="D34" s="192">
        <v>1126.3599999999999</v>
      </c>
      <c r="E34" s="192">
        <v>28.56</v>
      </c>
      <c r="F34" s="190">
        <v>0</v>
      </c>
      <c r="G34" s="192">
        <v>0</v>
      </c>
      <c r="H34" s="193">
        <f t="shared" si="0"/>
        <v>28.56</v>
      </c>
      <c r="I34" s="190">
        <v>1154.92</v>
      </c>
      <c r="J34" s="195">
        <v>0</v>
      </c>
      <c r="K34" s="195">
        <v>0</v>
      </c>
      <c r="L34" s="193">
        <f>C34-D34-E34-F34-G34+J34-K34</f>
        <v>2527.1200000000003</v>
      </c>
      <c r="M34" s="16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00" t="s">
        <v>67</v>
      </c>
      <c r="B35" s="202" t="s">
        <v>68</v>
      </c>
      <c r="C35" s="190">
        <v>19881</v>
      </c>
      <c r="D35" s="192">
        <v>11514.81</v>
      </c>
      <c r="E35" s="192">
        <v>114.32</v>
      </c>
      <c r="F35" s="190">
        <v>0</v>
      </c>
      <c r="G35" s="192">
        <v>0</v>
      </c>
      <c r="H35" s="193">
        <f t="shared" si="0"/>
        <v>114.32</v>
      </c>
      <c r="I35" s="190">
        <v>11629.13</v>
      </c>
      <c r="J35" s="195">
        <v>0</v>
      </c>
      <c r="K35" s="195">
        <v>0</v>
      </c>
      <c r="L35" s="193">
        <f t="shared" si="1"/>
        <v>8251.8700000000008</v>
      </c>
      <c r="M35" s="16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09" t="s">
        <v>69</v>
      </c>
      <c r="B36" s="204" t="s">
        <v>70</v>
      </c>
      <c r="C36" s="190">
        <v>224641.08</v>
      </c>
      <c r="D36" s="192">
        <v>0</v>
      </c>
      <c r="E36" s="192">
        <v>0</v>
      </c>
      <c r="F36" s="190">
        <v>57519.39</v>
      </c>
      <c r="G36" s="190">
        <v>1123.21</v>
      </c>
      <c r="H36" s="193">
        <f t="shared" si="0"/>
        <v>1123.21</v>
      </c>
      <c r="I36" s="190">
        <v>58642.59</v>
      </c>
      <c r="J36" s="195">
        <v>0.01</v>
      </c>
      <c r="K36" s="195">
        <v>0</v>
      </c>
      <c r="L36" s="193">
        <f t="shared" si="1"/>
        <v>165998.49000000002</v>
      </c>
      <c r="M36" s="16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15" customFormat="1" ht="15.75" customHeight="1">
      <c r="A37" s="259" t="s">
        <v>71</v>
      </c>
      <c r="B37" s="260"/>
      <c r="C37" s="225">
        <f t="shared" ref="C37:I37" si="2">SUM(C11:C36)</f>
        <v>8778322.2599999998</v>
      </c>
      <c r="D37" s="225">
        <f t="shared" si="2"/>
        <v>2964688.01</v>
      </c>
      <c r="E37" s="225">
        <f t="shared" si="2"/>
        <v>67437.180000000008</v>
      </c>
      <c r="F37" s="225">
        <f t="shared" si="2"/>
        <v>1162075.8499999999</v>
      </c>
      <c r="G37" s="225">
        <f t="shared" si="2"/>
        <v>21438.579999999998</v>
      </c>
      <c r="H37" s="225">
        <f t="shared" si="2"/>
        <v>88875.760000000024</v>
      </c>
      <c r="I37" s="225">
        <f t="shared" si="2"/>
        <v>4215639.55</v>
      </c>
      <c r="J37" s="226"/>
      <c r="K37" s="226"/>
      <c r="L37" s="227">
        <f>SUM(L11:L36)</f>
        <v>4562682.7100000009</v>
      </c>
      <c r="M37" s="217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0.5" customHeight="1">
      <c r="A38" s="256" t="s">
        <v>138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8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D39" s="95"/>
      <c r="E39" s="95"/>
      <c r="I39" s="95"/>
    </row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>
      <c r="E46" s="48" t="s">
        <v>77</v>
      </c>
    </row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4">
    <mergeCell ref="A37:B37"/>
    <mergeCell ref="A38:L38"/>
    <mergeCell ref="A7:C7"/>
    <mergeCell ref="D7:K7"/>
    <mergeCell ref="A8:B8"/>
    <mergeCell ref="D8:K8"/>
    <mergeCell ref="A9:B10"/>
    <mergeCell ref="H9:K9"/>
    <mergeCell ref="A6:L6"/>
    <mergeCell ref="A1:L1"/>
    <mergeCell ref="A2:L2"/>
    <mergeCell ref="A3:L3"/>
    <mergeCell ref="A4:L4"/>
    <mergeCell ref="B5:L5"/>
  </mergeCells>
  <pageMargins left="0.25" right="0.25" top="0.75" bottom="0.75" header="0" footer="0"/>
  <pageSetup paperSize="9" fitToHeight="0" orientation="landscape" r:id="rId1"/>
  <headerFooter>
    <oddHeader>&amp;C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45323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78</v>
      </c>
      <c r="B7" s="232"/>
      <c r="C7" s="240"/>
      <c r="D7" s="231" t="s">
        <v>79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45323</v>
      </c>
      <c r="D9" s="6">
        <f>B5-20</f>
        <v>45303</v>
      </c>
      <c r="E9" s="6">
        <f>B5</f>
        <v>45323</v>
      </c>
      <c r="F9" s="6">
        <f>B5-20</f>
        <v>45303</v>
      </c>
      <c r="G9" s="6">
        <f>B5</f>
        <v>45323</v>
      </c>
      <c r="H9" s="249">
        <f>B5</f>
        <v>45323</v>
      </c>
      <c r="I9" s="232"/>
      <c r="J9" s="232"/>
      <c r="K9" s="240"/>
      <c r="L9" s="7">
        <f>B5</f>
        <v>45323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80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4" t="s">
        <v>20</v>
      </c>
      <c r="B11" s="15" t="s">
        <v>21</v>
      </c>
      <c r="C11" s="45">
        <v>2004.92</v>
      </c>
      <c r="D11" s="46">
        <v>0</v>
      </c>
      <c r="E11" s="46">
        <v>0</v>
      </c>
      <c r="F11" s="45">
        <v>588.92999999999995</v>
      </c>
      <c r="G11" s="46">
        <v>10.02</v>
      </c>
      <c r="H11" s="18">
        <f t="shared" ref="H11:H36" si="0">E11+G11</f>
        <v>10.02</v>
      </c>
      <c r="I11" s="45">
        <v>598.95000000000005</v>
      </c>
      <c r="J11" s="19">
        <v>0</v>
      </c>
      <c r="K11" s="20">
        <v>0</v>
      </c>
      <c r="L11" s="18">
        <f t="shared" ref="L11:L36" si="1">C11-D11-E11-F11-G11+J11-K11</f>
        <v>1405.9700000000003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4" t="s">
        <v>22</v>
      </c>
      <c r="B12" s="21" t="s">
        <v>23</v>
      </c>
      <c r="C12" s="45">
        <v>40596.839999999997</v>
      </c>
      <c r="D12" s="46">
        <v>9197.65</v>
      </c>
      <c r="E12" s="46">
        <v>270.64999999999998</v>
      </c>
      <c r="F12" s="45">
        <v>0</v>
      </c>
      <c r="G12" s="46">
        <v>0</v>
      </c>
      <c r="H12" s="18">
        <f t="shared" si="0"/>
        <v>270.64999999999998</v>
      </c>
      <c r="I12" s="45">
        <v>9468.2900000000009</v>
      </c>
      <c r="J12" s="19">
        <v>0.01</v>
      </c>
      <c r="K12" s="20">
        <v>0</v>
      </c>
      <c r="L12" s="18">
        <f t="shared" si="1"/>
        <v>31128.549999999992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9.25">
      <c r="A13" s="22" t="s">
        <v>24</v>
      </c>
      <c r="B13" s="23" t="s">
        <v>25</v>
      </c>
      <c r="C13" s="46">
        <v>899</v>
      </c>
      <c r="D13" s="46">
        <v>161.82</v>
      </c>
      <c r="E13" s="46">
        <v>6.74</v>
      </c>
      <c r="F13" s="46">
        <v>0</v>
      </c>
      <c r="G13" s="46">
        <v>0</v>
      </c>
      <c r="H13" s="18">
        <f t="shared" si="0"/>
        <v>6.74</v>
      </c>
      <c r="I13" s="46">
        <v>168.56</v>
      </c>
      <c r="J13" s="19">
        <v>0</v>
      </c>
      <c r="K13" s="20">
        <v>0</v>
      </c>
      <c r="L13" s="18">
        <f t="shared" si="1"/>
        <v>730.44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 t="s">
        <v>26</v>
      </c>
      <c r="B14" s="24" t="s">
        <v>27</v>
      </c>
      <c r="C14" s="45">
        <v>936347.8</v>
      </c>
      <c r="D14" s="45">
        <v>364185.35</v>
      </c>
      <c r="E14" s="46">
        <v>7022.61</v>
      </c>
      <c r="F14" s="45">
        <v>0</v>
      </c>
      <c r="G14" s="46">
        <v>0</v>
      </c>
      <c r="H14" s="18">
        <f t="shared" si="0"/>
        <v>7022.61</v>
      </c>
      <c r="I14" s="45">
        <v>371207.96</v>
      </c>
      <c r="J14" s="19">
        <v>0</v>
      </c>
      <c r="K14" s="20">
        <v>0</v>
      </c>
      <c r="L14" s="18">
        <f t="shared" si="1"/>
        <v>565139.84000000008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4" t="s">
        <v>28</v>
      </c>
      <c r="B15" s="25" t="s">
        <v>29</v>
      </c>
      <c r="C15" s="45">
        <v>400488.07</v>
      </c>
      <c r="D15" s="46">
        <v>218404.8</v>
      </c>
      <c r="E15" s="46">
        <v>3003.66</v>
      </c>
      <c r="F15" s="45">
        <v>0</v>
      </c>
      <c r="G15" s="46">
        <v>0</v>
      </c>
      <c r="H15" s="18">
        <f t="shared" si="0"/>
        <v>3003.66</v>
      </c>
      <c r="I15" s="45">
        <v>221408.46</v>
      </c>
      <c r="J15" s="19">
        <v>0</v>
      </c>
      <c r="K15" s="20">
        <v>0</v>
      </c>
      <c r="L15" s="18">
        <f t="shared" si="1"/>
        <v>179079.61000000002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6" t="s">
        <v>30</v>
      </c>
      <c r="B16" s="27" t="s">
        <v>31</v>
      </c>
      <c r="C16" s="45">
        <v>11546</v>
      </c>
      <c r="D16" s="46">
        <v>0</v>
      </c>
      <c r="E16" s="46">
        <v>0</v>
      </c>
      <c r="F16" s="45">
        <v>6321.44</v>
      </c>
      <c r="G16" s="46">
        <v>86.6</v>
      </c>
      <c r="H16" s="18">
        <f t="shared" si="0"/>
        <v>86.6</v>
      </c>
      <c r="I16" s="45">
        <v>6408.03</v>
      </c>
      <c r="J16" s="19">
        <v>0.01</v>
      </c>
      <c r="K16" s="20">
        <v>0</v>
      </c>
      <c r="L16" s="18">
        <f t="shared" si="1"/>
        <v>5137.97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 t="s">
        <v>32</v>
      </c>
      <c r="B17" s="24" t="s">
        <v>33</v>
      </c>
      <c r="C17" s="45">
        <v>91827.48</v>
      </c>
      <c r="D17" s="46">
        <v>0</v>
      </c>
      <c r="E17" s="46">
        <v>0</v>
      </c>
      <c r="F17" s="45">
        <v>51602.92</v>
      </c>
      <c r="G17" s="46">
        <v>688.71</v>
      </c>
      <c r="H17" s="18">
        <f t="shared" si="0"/>
        <v>688.71</v>
      </c>
      <c r="I17" s="45">
        <v>52291.62</v>
      </c>
      <c r="J17" s="19">
        <v>0</v>
      </c>
      <c r="K17" s="20">
        <v>0</v>
      </c>
      <c r="L17" s="18">
        <f t="shared" si="1"/>
        <v>39535.85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 t="s">
        <v>34</v>
      </c>
      <c r="B18" s="28" t="s">
        <v>35</v>
      </c>
      <c r="C18" s="45">
        <v>9.59</v>
      </c>
      <c r="D18" s="46">
        <v>0</v>
      </c>
      <c r="E18" s="46">
        <v>0</v>
      </c>
      <c r="F18" s="45">
        <v>4.46</v>
      </c>
      <c r="G18" s="46">
        <v>0.05</v>
      </c>
      <c r="H18" s="18">
        <f t="shared" si="0"/>
        <v>0.05</v>
      </c>
      <c r="I18" s="45">
        <v>4.51</v>
      </c>
      <c r="J18" s="19">
        <v>0</v>
      </c>
      <c r="K18" s="18">
        <v>0</v>
      </c>
      <c r="L18" s="18">
        <f t="shared" si="1"/>
        <v>5.08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26" t="s">
        <v>36</v>
      </c>
      <c r="B19" s="15" t="s">
        <v>37</v>
      </c>
      <c r="C19" s="45">
        <v>264875.90999999997</v>
      </c>
      <c r="D19" s="46">
        <v>0</v>
      </c>
      <c r="E19" s="46">
        <v>0</v>
      </c>
      <c r="F19" s="45">
        <v>81502.44</v>
      </c>
      <c r="G19" s="46">
        <v>1986.57</v>
      </c>
      <c r="H19" s="18">
        <f t="shared" si="0"/>
        <v>1986.57</v>
      </c>
      <c r="I19" s="45">
        <v>83489.009999999995</v>
      </c>
      <c r="J19" s="18">
        <v>0</v>
      </c>
      <c r="K19" s="18">
        <v>0</v>
      </c>
      <c r="L19" s="18">
        <f t="shared" si="1"/>
        <v>181386.89999999997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26" t="s">
        <v>38</v>
      </c>
      <c r="B20" s="15" t="s">
        <v>39</v>
      </c>
      <c r="C20" s="45">
        <v>181800.11</v>
      </c>
      <c r="D20" s="46">
        <v>0</v>
      </c>
      <c r="E20" s="46">
        <v>0</v>
      </c>
      <c r="F20" s="45">
        <v>154437.57</v>
      </c>
      <c r="G20" s="46">
        <v>956.14</v>
      </c>
      <c r="H20" s="18">
        <f t="shared" si="0"/>
        <v>956.14</v>
      </c>
      <c r="I20" s="45">
        <v>155393.71</v>
      </c>
      <c r="J20" s="18">
        <v>0</v>
      </c>
      <c r="K20" s="18">
        <v>0</v>
      </c>
      <c r="L20" s="18">
        <f t="shared" si="1"/>
        <v>26406.39999999998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6" t="s">
        <v>40</v>
      </c>
      <c r="B21" s="21" t="s">
        <v>41</v>
      </c>
      <c r="C21" s="45">
        <v>10780.73</v>
      </c>
      <c r="D21" s="46">
        <v>3348.27</v>
      </c>
      <c r="E21" s="46">
        <v>80.86</v>
      </c>
      <c r="F21" s="45">
        <v>0</v>
      </c>
      <c r="G21" s="46">
        <v>0</v>
      </c>
      <c r="H21" s="18">
        <f t="shared" si="0"/>
        <v>80.86</v>
      </c>
      <c r="I21" s="45">
        <v>3429.13</v>
      </c>
      <c r="J21" s="18">
        <v>0</v>
      </c>
      <c r="K21" s="18">
        <v>0</v>
      </c>
      <c r="L21" s="18">
        <f t="shared" si="1"/>
        <v>7351.5999999999995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 t="s">
        <v>42</v>
      </c>
      <c r="B22" s="27" t="s">
        <v>43</v>
      </c>
      <c r="C22" s="45">
        <v>6108.29</v>
      </c>
      <c r="D22" s="46">
        <v>0</v>
      </c>
      <c r="E22" s="46">
        <v>0</v>
      </c>
      <c r="F22" s="45">
        <v>3528.05</v>
      </c>
      <c r="G22" s="46">
        <v>51.4</v>
      </c>
      <c r="H22" s="18">
        <f t="shared" si="0"/>
        <v>51.4</v>
      </c>
      <c r="I22" s="45">
        <v>3579.45</v>
      </c>
      <c r="J22" s="18">
        <v>0</v>
      </c>
      <c r="K22" s="18">
        <v>0</v>
      </c>
      <c r="L22" s="18">
        <f t="shared" si="1"/>
        <v>2528.8399999999997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 t="s">
        <v>44</v>
      </c>
      <c r="B23" s="27" t="s">
        <v>45</v>
      </c>
      <c r="C23" s="45">
        <v>25987.57</v>
      </c>
      <c r="D23" s="46">
        <v>0</v>
      </c>
      <c r="E23" s="46">
        <v>0</v>
      </c>
      <c r="F23" s="45">
        <v>18196.05</v>
      </c>
      <c r="G23" s="46">
        <v>194.91</v>
      </c>
      <c r="H23" s="18">
        <f t="shared" si="0"/>
        <v>194.91</v>
      </c>
      <c r="I23" s="45">
        <v>18390.96</v>
      </c>
      <c r="J23" s="18">
        <v>0</v>
      </c>
      <c r="K23" s="18">
        <v>0</v>
      </c>
      <c r="L23" s="18">
        <f t="shared" si="1"/>
        <v>7596.6100000000006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 t="s">
        <v>46</v>
      </c>
      <c r="B24" s="24" t="s">
        <v>47</v>
      </c>
      <c r="C24" s="45">
        <v>2066035.37</v>
      </c>
      <c r="D24" s="46">
        <v>0</v>
      </c>
      <c r="E24" s="46">
        <v>0</v>
      </c>
      <c r="F24" s="45">
        <v>465804.7</v>
      </c>
      <c r="G24" s="46">
        <v>15495.27</v>
      </c>
      <c r="H24" s="18">
        <f t="shared" si="0"/>
        <v>15495.27</v>
      </c>
      <c r="I24" s="45">
        <v>481299.97</v>
      </c>
      <c r="J24" s="18">
        <v>0</v>
      </c>
      <c r="K24" s="18">
        <v>0</v>
      </c>
      <c r="L24" s="18">
        <f t="shared" si="1"/>
        <v>1584735.4000000001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 t="s">
        <v>48</v>
      </c>
      <c r="B25" s="31" t="s">
        <v>49</v>
      </c>
      <c r="C25" s="45">
        <v>2500.06</v>
      </c>
      <c r="D25" s="46">
        <v>0</v>
      </c>
      <c r="E25" s="46">
        <v>0</v>
      </c>
      <c r="F25" s="45">
        <v>0</v>
      </c>
      <c r="G25" s="46">
        <v>0</v>
      </c>
      <c r="H25" s="18">
        <f t="shared" si="0"/>
        <v>0</v>
      </c>
      <c r="I25" s="45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45">
        <v>83411.47</v>
      </c>
      <c r="D26" s="46">
        <v>0</v>
      </c>
      <c r="E26" s="46">
        <v>0</v>
      </c>
      <c r="F26" s="45">
        <v>37673.94</v>
      </c>
      <c r="G26" s="46">
        <v>417.06</v>
      </c>
      <c r="H26" s="18">
        <f t="shared" si="0"/>
        <v>417.06</v>
      </c>
      <c r="I26" s="45">
        <v>38090.99</v>
      </c>
      <c r="J26" s="19">
        <v>0.01</v>
      </c>
      <c r="K26" s="20">
        <v>0</v>
      </c>
      <c r="L26" s="18">
        <f t="shared" si="1"/>
        <v>45320.480000000003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45">
        <v>994.4</v>
      </c>
      <c r="D27" s="46">
        <v>357.39</v>
      </c>
      <c r="E27" s="46">
        <v>7.46</v>
      </c>
      <c r="F27" s="46">
        <v>0</v>
      </c>
      <c r="G27" s="46">
        <v>0</v>
      </c>
      <c r="H27" s="18">
        <f t="shared" si="0"/>
        <v>7.46</v>
      </c>
      <c r="I27" s="45">
        <v>364.85</v>
      </c>
      <c r="J27" s="19">
        <v>0</v>
      </c>
      <c r="K27" s="20">
        <v>0</v>
      </c>
      <c r="L27" s="18">
        <f t="shared" si="1"/>
        <v>629.54999999999995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45">
        <v>0.01</v>
      </c>
      <c r="D28" s="46">
        <v>0</v>
      </c>
      <c r="E28" s="46">
        <v>0</v>
      </c>
      <c r="F28" s="45">
        <v>0.01</v>
      </c>
      <c r="G28" s="46">
        <v>0</v>
      </c>
      <c r="H28" s="18">
        <f t="shared" si="0"/>
        <v>0</v>
      </c>
      <c r="I28" s="45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 t="s">
        <v>55</v>
      </c>
      <c r="B29" s="35" t="s">
        <v>56</v>
      </c>
      <c r="C29" s="45">
        <v>10120</v>
      </c>
      <c r="D29" s="46">
        <v>2732.4</v>
      </c>
      <c r="E29" s="46">
        <v>151.80000000000001</v>
      </c>
      <c r="F29" s="45">
        <v>0</v>
      </c>
      <c r="G29" s="46">
        <v>0</v>
      </c>
      <c r="H29" s="18">
        <f t="shared" si="0"/>
        <v>151.80000000000001</v>
      </c>
      <c r="I29" s="45">
        <v>2884.2</v>
      </c>
      <c r="J29" s="33">
        <v>0</v>
      </c>
      <c r="K29" s="20">
        <v>0</v>
      </c>
      <c r="L29" s="18">
        <f t="shared" si="1"/>
        <v>7235.8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 t="s">
        <v>57</v>
      </c>
      <c r="B30" s="35" t="s">
        <v>58</v>
      </c>
      <c r="C30" s="46">
        <v>7455</v>
      </c>
      <c r="D30" s="46">
        <v>2081.63</v>
      </c>
      <c r="E30" s="46">
        <v>111.83</v>
      </c>
      <c r="F30" s="46">
        <v>0</v>
      </c>
      <c r="G30" s="46">
        <v>0</v>
      </c>
      <c r="H30" s="18">
        <f t="shared" si="0"/>
        <v>111.83</v>
      </c>
      <c r="I30" s="46">
        <v>2193.4499999999998</v>
      </c>
      <c r="J30" s="33">
        <v>0.01</v>
      </c>
      <c r="K30" s="20">
        <v>0</v>
      </c>
      <c r="L30" s="18">
        <f t="shared" si="1"/>
        <v>5261.55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37" t="s">
        <v>59</v>
      </c>
      <c r="B31" s="32" t="s">
        <v>60</v>
      </c>
      <c r="C31" s="45">
        <v>21724.6</v>
      </c>
      <c r="D31" s="46">
        <v>11225.84</v>
      </c>
      <c r="E31" s="46">
        <v>325.87</v>
      </c>
      <c r="F31" s="45">
        <v>0</v>
      </c>
      <c r="G31" s="46">
        <v>0</v>
      </c>
      <c r="H31" s="18">
        <f t="shared" si="0"/>
        <v>325.87</v>
      </c>
      <c r="I31" s="45">
        <v>11551.71</v>
      </c>
      <c r="J31" s="20">
        <v>0</v>
      </c>
      <c r="K31" s="20">
        <v>0</v>
      </c>
      <c r="L31" s="18">
        <f t="shared" si="1"/>
        <v>10172.889999999998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 t="s">
        <v>61</v>
      </c>
      <c r="B32" s="32" t="s">
        <v>62</v>
      </c>
      <c r="C32" s="45">
        <v>1237.17</v>
      </c>
      <c r="D32" s="46">
        <v>686.63</v>
      </c>
      <c r="E32" s="46">
        <v>18.559999999999999</v>
      </c>
      <c r="F32" s="45">
        <v>0</v>
      </c>
      <c r="G32" s="46">
        <v>0</v>
      </c>
      <c r="H32" s="18">
        <f t="shared" si="0"/>
        <v>18.559999999999999</v>
      </c>
      <c r="I32" s="45">
        <v>705.19</v>
      </c>
      <c r="J32" s="20">
        <v>0</v>
      </c>
      <c r="K32" s="20">
        <v>0</v>
      </c>
      <c r="L32" s="18">
        <f t="shared" si="1"/>
        <v>531.98000000000013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47" t="s">
        <v>63</v>
      </c>
      <c r="B33" s="39" t="s">
        <v>64</v>
      </c>
      <c r="C33" s="45">
        <v>3369091.39</v>
      </c>
      <c r="D33" s="46">
        <v>1484526.96</v>
      </c>
      <c r="E33" s="46">
        <v>50536.37</v>
      </c>
      <c r="F33" s="45">
        <v>0</v>
      </c>
      <c r="G33" s="46">
        <v>0</v>
      </c>
      <c r="H33" s="18">
        <f t="shared" si="0"/>
        <v>50536.37</v>
      </c>
      <c r="I33" s="45">
        <v>1535063.33</v>
      </c>
      <c r="J33" s="33">
        <v>0</v>
      </c>
      <c r="K33" s="20">
        <v>0</v>
      </c>
      <c r="L33" s="18">
        <f t="shared" si="1"/>
        <v>1834028.06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 t="s">
        <v>65</v>
      </c>
      <c r="B34" s="23" t="s">
        <v>66</v>
      </c>
      <c r="C34" s="45">
        <v>2547.14</v>
      </c>
      <c r="D34" s="46">
        <v>783.25</v>
      </c>
      <c r="E34" s="46">
        <v>19.100000000000001</v>
      </c>
      <c r="F34" s="45">
        <v>0</v>
      </c>
      <c r="G34" s="46">
        <v>0</v>
      </c>
      <c r="H34" s="18">
        <f t="shared" si="0"/>
        <v>19.100000000000001</v>
      </c>
      <c r="I34" s="45">
        <v>802.35</v>
      </c>
      <c r="J34" s="20">
        <v>0</v>
      </c>
      <c r="K34" s="20">
        <v>0</v>
      </c>
      <c r="L34" s="18">
        <f t="shared" si="1"/>
        <v>1744.79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 t="s">
        <v>67</v>
      </c>
      <c r="B35" s="28" t="s">
        <v>68</v>
      </c>
      <c r="C35" s="45">
        <v>19881</v>
      </c>
      <c r="D35" s="46">
        <v>9705.59</v>
      </c>
      <c r="E35" s="46">
        <v>149.11000000000001</v>
      </c>
      <c r="F35" s="45">
        <v>0</v>
      </c>
      <c r="G35" s="46">
        <v>0</v>
      </c>
      <c r="H35" s="18">
        <f t="shared" si="0"/>
        <v>149.11000000000001</v>
      </c>
      <c r="I35" s="45">
        <v>9854.69</v>
      </c>
      <c r="J35" s="33">
        <v>0.01</v>
      </c>
      <c r="K35" s="20">
        <v>0</v>
      </c>
      <c r="L35" s="18">
        <f t="shared" si="1"/>
        <v>10026.31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69</v>
      </c>
      <c r="B36" s="31" t="s">
        <v>70</v>
      </c>
      <c r="C36" s="45">
        <v>224641.08</v>
      </c>
      <c r="D36" s="46">
        <v>0</v>
      </c>
      <c r="E36" s="46">
        <v>0</v>
      </c>
      <c r="F36" s="45">
        <v>41794.51</v>
      </c>
      <c r="G36" s="45">
        <v>1123.21</v>
      </c>
      <c r="H36" s="18">
        <f t="shared" si="0"/>
        <v>1123.21</v>
      </c>
      <c r="I36" s="45">
        <v>42917.71</v>
      </c>
      <c r="J36" s="20">
        <v>0.01</v>
      </c>
      <c r="K36" s="20">
        <v>0</v>
      </c>
      <c r="L36" s="18">
        <f t="shared" si="1"/>
        <v>181723.37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7782911.0000000009</v>
      </c>
      <c r="D37" s="42">
        <f t="shared" si="2"/>
        <v>2107397.5799999996</v>
      </c>
      <c r="E37" s="42">
        <f t="shared" si="2"/>
        <v>61704.62</v>
      </c>
      <c r="F37" s="42">
        <f t="shared" si="2"/>
        <v>861455.02</v>
      </c>
      <c r="G37" s="42">
        <f t="shared" si="2"/>
        <v>21009.94</v>
      </c>
      <c r="H37" s="42">
        <f t="shared" si="2"/>
        <v>82714.560000000027</v>
      </c>
      <c r="I37" s="42">
        <f t="shared" si="2"/>
        <v>3051567.09</v>
      </c>
      <c r="J37" s="43"/>
      <c r="K37" s="43"/>
      <c r="L37" s="44">
        <f>SUM(L11:L36)</f>
        <v>4731343.8999999994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48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/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45352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81</v>
      </c>
      <c r="B7" s="232"/>
      <c r="C7" s="240"/>
      <c r="D7" s="231" t="s">
        <v>82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45352</v>
      </c>
      <c r="D9" s="6">
        <f>B5-20</f>
        <v>45332</v>
      </c>
      <c r="E9" s="6">
        <f>B5</f>
        <v>45352</v>
      </c>
      <c r="F9" s="6">
        <f>B5-20</f>
        <v>45332</v>
      </c>
      <c r="G9" s="6">
        <f>B5</f>
        <v>45352</v>
      </c>
      <c r="H9" s="249">
        <f>B5</f>
        <v>45352</v>
      </c>
      <c r="I9" s="232"/>
      <c r="J9" s="232"/>
      <c r="K9" s="240"/>
      <c r="L9" s="7">
        <f>B5</f>
        <v>45352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83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4" t="s">
        <v>20</v>
      </c>
      <c r="B11" s="15" t="s">
        <v>21</v>
      </c>
      <c r="C11" s="45">
        <v>2004.92</v>
      </c>
      <c r="D11" s="46">
        <v>0</v>
      </c>
      <c r="E11" s="46">
        <v>0</v>
      </c>
      <c r="F11" s="45">
        <v>598.95000000000005</v>
      </c>
      <c r="G11" s="46">
        <v>10.02</v>
      </c>
      <c r="H11" s="18">
        <f t="shared" ref="H11:H36" si="0">E11+G11</f>
        <v>10.02</v>
      </c>
      <c r="I11" s="45">
        <v>608.98</v>
      </c>
      <c r="J11" s="19">
        <v>0</v>
      </c>
      <c r="K11" s="20">
        <v>0</v>
      </c>
      <c r="L11" s="18">
        <f t="shared" ref="L11:L36" si="1">C11-D11-E11-F11-G11+J11-K11</f>
        <v>1395.95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4" t="s">
        <v>22</v>
      </c>
      <c r="B12" s="21" t="s">
        <v>23</v>
      </c>
      <c r="C12" s="45">
        <v>40596.839999999997</v>
      </c>
      <c r="D12" s="46">
        <v>9468.2900000000009</v>
      </c>
      <c r="E12" s="46">
        <v>270.64999999999998</v>
      </c>
      <c r="F12" s="45">
        <v>0</v>
      </c>
      <c r="G12" s="46">
        <v>0</v>
      </c>
      <c r="H12" s="18">
        <f t="shared" si="0"/>
        <v>270.64999999999998</v>
      </c>
      <c r="I12" s="45">
        <v>9738.94</v>
      </c>
      <c r="J12" s="19">
        <v>0</v>
      </c>
      <c r="K12" s="20">
        <v>0</v>
      </c>
      <c r="L12" s="18">
        <f t="shared" si="1"/>
        <v>30857.899999999994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9.25">
      <c r="A13" s="22" t="s">
        <v>24</v>
      </c>
      <c r="B13" s="23" t="s">
        <v>25</v>
      </c>
      <c r="C13" s="46">
        <v>899</v>
      </c>
      <c r="D13" s="46">
        <v>168.56</v>
      </c>
      <c r="E13" s="46">
        <v>6.74</v>
      </c>
      <c r="F13" s="46">
        <v>0</v>
      </c>
      <c r="G13" s="46">
        <v>0</v>
      </c>
      <c r="H13" s="18">
        <f t="shared" si="0"/>
        <v>6.74</v>
      </c>
      <c r="I13" s="46">
        <v>175.31</v>
      </c>
      <c r="J13" s="19">
        <v>0</v>
      </c>
      <c r="K13" s="20">
        <v>0</v>
      </c>
      <c r="L13" s="18">
        <f t="shared" si="1"/>
        <v>723.7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 t="s">
        <v>26</v>
      </c>
      <c r="B14" s="24" t="s">
        <v>27</v>
      </c>
      <c r="C14" s="45">
        <v>926802.52</v>
      </c>
      <c r="D14" s="45">
        <v>365822.9</v>
      </c>
      <c r="E14" s="46">
        <v>6951.02</v>
      </c>
      <c r="F14" s="45">
        <v>0</v>
      </c>
      <c r="G14" s="46">
        <v>0</v>
      </c>
      <c r="H14" s="18">
        <f t="shared" si="0"/>
        <v>6951.02</v>
      </c>
      <c r="I14" s="45">
        <v>372773.92</v>
      </c>
      <c r="J14" s="19">
        <v>0</v>
      </c>
      <c r="K14" s="20">
        <v>0</v>
      </c>
      <c r="L14" s="18">
        <f t="shared" si="1"/>
        <v>554028.6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4" t="s">
        <v>28</v>
      </c>
      <c r="B15" s="25" t="s">
        <v>29</v>
      </c>
      <c r="C15" s="45">
        <v>400488.07</v>
      </c>
      <c r="D15" s="46">
        <v>221408.46</v>
      </c>
      <c r="E15" s="46">
        <v>3003.66</v>
      </c>
      <c r="F15" s="45">
        <v>0</v>
      </c>
      <c r="G15" s="46">
        <v>0</v>
      </c>
      <c r="H15" s="18">
        <f t="shared" si="0"/>
        <v>3003.66</v>
      </c>
      <c r="I15" s="45">
        <v>224412.12</v>
      </c>
      <c r="J15" s="19">
        <v>0</v>
      </c>
      <c r="K15" s="20">
        <v>0</v>
      </c>
      <c r="L15" s="18">
        <f t="shared" si="1"/>
        <v>176075.95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6" t="s">
        <v>30</v>
      </c>
      <c r="B16" s="27" t="s">
        <v>31</v>
      </c>
      <c r="C16" s="45">
        <v>11546</v>
      </c>
      <c r="D16" s="46">
        <v>0</v>
      </c>
      <c r="E16" s="46">
        <v>0</v>
      </c>
      <c r="F16" s="45">
        <v>6408.03</v>
      </c>
      <c r="G16" s="46">
        <v>86.6</v>
      </c>
      <c r="H16" s="18">
        <f t="shared" si="0"/>
        <v>86.6</v>
      </c>
      <c r="I16" s="45">
        <v>6494.63</v>
      </c>
      <c r="J16" s="19">
        <v>0.01</v>
      </c>
      <c r="K16" s="20">
        <v>0</v>
      </c>
      <c r="L16" s="18">
        <f t="shared" si="1"/>
        <v>5051.38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 t="s">
        <v>32</v>
      </c>
      <c r="B17" s="24" t="s">
        <v>33</v>
      </c>
      <c r="C17" s="45">
        <v>91827.48</v>
      </c>
      <c r="D17" s="46">
        <v>0</v>
      </c>
      <c r="E17" s="46">
        <v>0</v>
      </c>
      <c r="F17" s="45">
        <v>52291.62</v>
      </c>
      <c r="G17" s="46">
        <v>688.71</v>
      </c>
      <c r="H17" s="18">
        <f t="shared" si="0"/>
        <v>688.71</v>
      </c>
      <c r="I17" s="45">
        <v>52980.33</v>
      </c>
      <c r="J17" s="19">
        <v>0</v>
      </c>
      <c r="K17" s="20">
        <v>0</v>
      </c>
      <c r="L17" s="18">
        <f t="shared" si="1"/>
        <v>38847.149999999994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 t="s">
        <v>34</v>
      </c>
      <c r="B18" s="28" t="s">
        <v>35</v>
      </c>
      <c r="C18" s="45">
        <v>9.59</v>
      </c>
      <c r="D18" s="46">
        <v>0</v>
      </c>
      <c r="E18" s="46">
        <v>0</v>
      </c>
      <c r="F18" s="45">
        <v>4.51</v>
      </c>
      <c r="G18" s="46">
        <v>0.05</v>
      </c>
      <c r="H18" s="18">
        <f t="shared" si="0"/>
        <v>0.05</v>
      </c>
      <c r="I18" s="45">
        <v>4.5599999999999996</v>
      </c>
      <c r="J18" s="19">
        <v>0</v>
      </c>
      <c r="K18" s="18">
        <v>0</v>
      </c>
      <c r="L18" s="18">
        <f t="shared" si="1"/>
        <v>5.03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26" t="s">
        <v>36</v>
      </c>
      <c r="B19" s="15" t="s">
        <v>37</v>
      </c>
      <c r="C19" s="45">
        <v>264875.90999999997</v>
      </c>
      <c r="D19" s="46">
        <v>0</v>
      </c>
      <c r="E19" s="46">
        <v>0</v>
      </c>
      <c r="F19" s="45">
        <v>83489.009999999995</v>
      </c>
      <c r="G19" s="46">
        <v>1986.57</v>
      </c>
      <c r="H19" s="18">
        <f t="shared" si="0"/>
        <v>1986.57</v>
      </c>
      <c r="I19" s="45">
        <v>85475.58</v>
      </c>
      <c r="J19" s="18">
        <v>0</v>
      </c>
      <c r="K19" s="18">
        <v>0</v>
      </c>
      <c r="L19" s="18">
        <f t="shared" si="1"/>
        <v>179400.32999999996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26" t="s">
        <v>38</v>
      </c>
      <c r="B20" s="15" t="s">
        <v>39</v>
      </c>
      <c r="C20" s="45">
        <v>181800.11</v>
      </c>
      <c r="D20" s="46">
        <v>0</v>
      </c>
      <c r="E20" s="46">
        <v>0</v>
      </c>
      <c r="F20" s="45">
        <v>155393.71</v>
      </c>
      <c r="G20" s="46">
        <v>956.14</v>
      </c>
      <c r="H20" s="18">
        <f t="shared" si="0"/>
        <v>956.14</v>
      </c>
      <c r="I20" s="45">
        <v>156349.85</v>
      </c>
      <c r="J20" s="18">
        <v>0</v>
      </c>
      <c r="K20" s="18">
        <v>0</v>
      </c>
      <c r="L20" s="18">
        <f t="shared" si="1"/>
        <v>25450.259999999995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6" t="s">
        <v>40</v>
      </c>
      <c r="B21" s="21" t="s">
        <v>41</v>
      </c>
      <c r="C21" s="45">
        <v>10780.73</v>
      </c>
      <c r="D21" s="46">
        <v>3429.13</v>
      </c>
      <c r="E21" s="46">
        <v>80.86</v>
      </c>
      <c r="F21" s="45">
        <v>0</v>
      </c>
      <c r="G21" s="46">
        <v>0</v>
      </c>
      <c r="H21" s="18">
        <f t="shared" si="0"/>
        <v>80.86</v>
      </c>
      <c r="I21" s="45">
        <v>3509.98</v>
      </c>
      <c r="J21" s="18">
        <v>0.01</v>
      </c>
      <c r="K21" s="18">
        <v>0</v>
      </c>
      <c r="L21" s="18">
        <f t="shared" si="1"/>
        <v>7270.75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 t="s">
        <v>42</v>
      </c>
      <c r="B22" s="27" t="s">
        <v>43</v>
      </c>
      <c r="C22" s="45">
        <v>6108.29</v>
      </c>
      <c r="D22" s="46">
        <v>0</v>
      </c>
      <c r="E22" s="46">
        <v>0</v>
      </c>
      <c r="F22" s="45">
        <v>3579.45</v>
      </c>
      <c r="G22" s="46">
        <v>51.4</v>
      </c>
      <c r="H22" s="18">
        <f t="shared" si="0"/>
        <v>51.4</v>
      </c>
      <c r="I22" s="45">
        <v>3630.85</v>
      </c>
      <c r="J22" s="18">
        <v>0</v>
      </c>
      <c r="K22" s="18">
        <v>0</v>
      </c>
      <c r="L22" s="18">
        <f t="shared" si="1"/>
        <v>2477.44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 t="s">
        <v>44</v>
      </c>
      <c r="B23" s="27" t="s">
        <v>45</v>
      </c>
      <c r="C23" s="45">
        <v>25987.57</v>
      </c>
      <c r="D23" s="46">
        <v>0</v>
      </c>
      <c r="E23" s="46">
        <v>0</v>
      </c>
      <c r="F23" s="45">
        <v>18390.96</v>
      </c>
      <c r="G23" s="46">
        <v>194.91</v>
      </c>
      <c r="H23" s="18">
        <f t="shared" si="0"/>
        <v>194.91</v>
      </c>
      <c r="I23" s="45">
        <v>18585.86</v>
      </c>
      <c r="J23" s="18">
        <v>0.01</v>
      </c>
      <c r="K23" s="18">
        <v>0</v>
      </c>
      <c r="L23" s="18">
        <f t="shared" si="1"/>
        <v>7401.7100000000009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 t="s">
        <v>46</v>
      </c>
      <c r="B24" s="24" t="s">
        <v>47</v>
      </c>
      <c r="C24" s="45">
        <v>2066035.37</v>
      </c>
      <c r="D24" s="46">
        <v>0</v>
      </c>
      <c r="E24" s="46">
        <v>0</v>
      </c>
      <c r="F24" s="45">
        <v>481299.97</v>
      </c>
      <c r="G24" s="46">
        <v>15495.27</v>
      </c>
      <c r="H24" s="18">
        <f t="shared" si="0"/>
        <v>15495.27</v>
      </c>
      <c r="I24" s="45">
        <v>496795.23</v>
      </c>
      <c r="J24" s="18">
        <v>0.01</v>
      </c>
      <c r="K24" s="18">
        <v>0</v>
      </c>
      <c r="L24" s="18">
        <f t="shared" si="1"/>
        <v>1569240.1400000001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 t="s">
        <v>48</v>
      </c>
      <c r="B25" s="31" t="s">
        <v>49</v>
      </c>
      <c r="C25" s="45">
        <v>2500.06</v>
      </c>
      <c r="D25" s="46">
        <v>0</v>
      </c>
      <c r="E25" s="46">
        <v>0</v>
      </c>
      <c r="F25" s="45">
        <v>0</v>
      </c>
      <c r="G25" s="46">
        <v>0</v>
      </c>
      <c r="H25" s="18">
        <f t="shared" si="0"/>
        <v>0</v>
      </c>
      <c r="I25" s="45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45">
        <v>83411.47</v>
      </c>
      <c r="D26" s="46">
        <v>0</v>
      </c>
      <c r="E26" s="46">
        <v>0</v>
      </c>
      <c r="F26" s="45">
        <v>38090.99</v>
      </c>
      <c r="G26" s="46">
        <v>417.06</v>
      </c>
      <c r="H26" s="18">
        <f t="shared" si="0"/>
        <v>417.06</v>
      </c>
      <c r="I26" s="45">
        <v>38508.050000000003</v>
      </c>
      <c r="J26" s="20">
        <v>0</v>
      </c>
      <c r="K26" s="20">
        <v>0</v>
      </c>
      <c r="L26" s="18">
        <f t="shared" si="1"/>
        <v>44903.420000000006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45">
        <v>994.4</v>
      </c>
      <c r="D27" s="46">
        <v>364.85</v>
      </c>
      <c r="E27" s="46">
        <v>7.46</v>
      </c>
      <c r="F27" s="46">
        <v>0</v>
      </c>
      <c r="G27" s="46">
        <v>0</v>
      </c>
      <c r="H27" s="18">
        <f t="shared" si="0"/>
        <v>7.46</v>
      </c>
      <c r="I27" s="45">
        <v>372.31</v>
      </c>
      <c r="J27" s="19">
        <v>0</v>
      </c>
      <c r="K27" s="20">
        <v>0</v>
      </c>
      <c r="L27" s="18">
        <f t="shared" si="1"/>
        <v>622.08999999999992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45">
        <v>0.01</v>
      </c>
      <c r="D28" s="46">
        <v>0</v>
      </c>
      <c r="E28" s="46">
        <v>0</v>
      </c>
      <c r="F28" s="45">
        <v>0.01</v>
      </c>
      <c r="G28" s="46">
        <v>0</v>
      </c>
      <c r="H28" s="18">
        <f t="shared" si="0"/>
        <v>0</v>
      </c>
      <c r="I28" s="45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 t="s">
        <v>55</v>
      </c>
      <c r="B29" s="35" t="s">
        <v>56</v>
      </c>
      <c r="C29" s="45">
        <v>21886</v>
      </c>
      <c r="D29" s="46">
        <v>2884.2</v>
      </c>
      <c r="E29" s="46">
        <v>151.80000000000001</v>
      </c>
      <c r="F29" s="45">
        <v>0</v>
      </c>
      <c r="G29" s="46">
        <v>0</v>
      </c>
      <c r="H29" s="18">
        <f t="shared" si="0"/>
        <v>151.80000000000001</v>
      </c>
      <c r="I29" s="45">
        <v>3036</v>
      </c>
      <c r="J29" s="33">
        <v>0</v>
      </c>
      <c r="K29" s="20">
        <v>0</v>
      </c>
      <c r="L29" s="18">
        <f t="shared" si="1"/>
        <v>18850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 t="s">
        <v>57</v>
      </c>
      <c r="B30" s="35" t="s">
        <v>58</v>
      </c>
      <c r="C30" s="46">
        <v>7455</v>
      </c>
      <c r="D30" s="46">
        <v>2193.4499999999998</v>
      </c>
      <c r="E30" s="46">
        <v>111.83</v>
      </c>
      <c r="F30" s="46">
        <v>0</v>
      </c>
      <c r="G30" s="46">
        <v>0</v>
      </c>
      <c r="H30" s="18">
        <f t="shared" si="0"/>
        <v>111.83</v>
      </c>
      <c r="I30" s="46">
        <v>2305.2800000000002</v>
      </c>
      <c r="J30" s="33">
        <v>0.01</v>
      </c>
      <c r="K30" s="20">
        <v>0</v>
      </c>
      <c r="L30" s="18">
        <f t="shared" si="1"/>
        <v>5149.7300000000005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37" t="s">
        <v>59</v>
      </c>
      <c r="B31" s="32" t="s">
        <v>60</v>
      </c>
      <c r="C31" s="45">
        <v>21724.6</v>
      </c>
      <c r="D31" s="46">
        <v>11551.71</v>
      </c>
      <c r="E31" s="46">
        <v>325.87</v>
      </c>
      <c r="F31" s="45">
        <v>0</v>
      </c>
      <c r="G31" s="46">
        <v>0</v>
      </c>
      <c r="H31" s="18">
        <f t="shared" si="0"/>
        <v>325.87</v>
      </c>
      <c r="I31" s="45">
        <v>11877.58</v>
      </c>
      <c r="J31" s="20">
        <v>0</v>
      </c>
      <c r="K31" s="20">
        <v>0</v>
      </c>
      <c r="L31" s="18">
        <f t="shared" si="1"/>
        <v>9847.0199999999986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 t="s">
        <v>61</v>
      </c>
      <c r="B32" s="32" t="s">
        <v>62</v>
      </c>
      <c r="C32" s="45">
        <v>1237.17</v>
      </c>
      <c r="D32" s="46">
        <v>705.19</v>
      </c>
      <c r="E32" s="46">
        <v>18.559999999999999</v>
      </c>
      <c r="F32" s="45">
        <v>0</v>
      </c>
      <c r="G32" s="46">
        <v>0</v>
      </c>
      <c r="H32" s="18">
        <f t="shared" si="0"/>
        <v>18.559999999999999</v>
      </c>
      <c r="I32" s="45">
        <v>723.74</v>
      </c>
      <c r="J32" s="20">
        <v>0.01</v>
      </c>
      <c r="K32" s="20">
        <v>0</v>
      </c>
      <c r="L32" s="18">
        <f t="shared" si="1"/>
        <v>513.43000000000006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47" t="s">
        <v>63</v>
      </c>
      <c r="B33" s="39" t="s">
        <v>64</v>
      </c>
      <c r="C33" s="45">
        <v>3369091.39</v>
      </c>
      <c r="D33" s="46">
        <v>1535063.33</v>
      </c>
      <c r="E33" s="46">
        <v>50536.37</v>
      </c>
      <c r="F33" s="45">
        <v>0</v>
      </c>
      <c r="G33" s="46">
        <v>0</v>
      </c>
      <c r="H33" s="18">
        <f t="shared" si="0"/>
        <v>50536.37</v>
      </c>
      <c r="I33" s="45">
        <v>1585599.7</v>
      </c>
      <c r="J33" s="33">
        <v>0</v>
      </c>
      <c r="K33" s="20">
        <v>0</v>
      </c>
      <c r="L33" s="18">
        <f t="shared" si="1"/>
        <v>1783491.69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 t="s">
        <v>65</v>
      </c>
      <c r="B34" s="23" t="s">
        <v>66</v>
      </c>
      <c r="C34" s="45">
        <v>2547.14</v>
      </c>
      <c r="D34" s="46">
        <v>802.35</v>
      </c>
      <c r="E34" s="46">
        <v>19.100000000000001</v>
      </c>
      <c r="F34" s="45">
        <v>0</v>
      </c>
      <c r="G34" s="46">
        <v>0</v>
      </c>
      <c r="H34" s="18">
        <f t="shared" si="0"/>
        <v>19.100000000000001</v>
      </c>
      <c r="I34" s="45">
        <v>821.45</v>
      </c>
      <c r="J34" s="20">
        <v>0</v>
      </c>
      <c r="K34" s="20">
        <v>0</v>
      </c>
      <c r="L34" s="18">
        <f t="shared" si="1"/>
        <v>1725.69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 t="s">
        <v>67</v>
      </c>
      <c r="B35" s="28" t="s">
        <v>68</v>
      </c>
      <c r="C35" s="45">
        <v>19881</v>
      </c>
      <c r="D35" s="46">
        <v>9854.69</v>
      </c>
      <c r="E35" s="46">
        <v>149.11000000000001</v>
      </c>
      <c r="F35" s="45">
        <v>0</v>
      </c>
      <c r="G35" s="46">
        <v>0</v>
      </c>
      <c r="H35" s="18">
        <f t="shared" si="0"/>
        <v>149.11000000000001</v>
      </c>
      <c r="I35" s="45">
        <v>10003.799999999999</v>
      </c>
      <c r="J35" s="20">
        <v>0</v>
      </c>
      <c r="K35" s="20">
        <v>0</v>
      </c>
      <c r="L35" s="18">
        <f t="shared" si="1"/>
        <v>9877.1999999999989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69</v>
      </c>
      <c r="B36" s="31" t="s">
        <v>70</v>
      </c>
      <c r="C36" s="45">
        <v>224641.08</v>
      </c>
      <c r="D36" s="46">
        <v>0</v>
      </c>
      <c r="E36" s="46">
        <v>0</v>
      </c>
      <c r="F36" s="45">
        <v>42917.71</v>
      </c>
      <c r="G36" s="45">
        <v>1123.21</v>
      </c>
      <c r="H36" s="18">
        <f t="shared" si="0"/>
        <v>1123.21</v>
      </c>
      <c r="I36" s="45">
        <v>44040.92</v>
      </c>
      <c r="J36" s="20">
        <v>0</v>
      </c>
      <c r="K36" s="20">
        <v>0</v>
      </c>
      <c r="L36" s="18">
        <f t="shared" si="1"/>
        <v>180600.16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7785131.7199999997</v>
      </c>
      <c r="D37" s="42">
        <f t="shared" si="2"/>
        <v>2163717.11</v>
      </c>
      <c r="E37" s="42">
        <f t="shared" si="2"/>
        <v>61633.03</v>
      </c>
      <c r="F37" s="42">
        <f t="shared" si="2"/>
        <v>882464.91999999993</v>
      </c>
      <c r="G37" s="42">
        <f t="shared" si="2"/>
        <v>21009.94</v>
      </c>
      <c r="H37" s="42">
        <f t="shared" si="2"/>
        <v>82642.970000000016</v>
      </c>
      <c r="I37" s="42">
        <f t="shared" si="2"/>
        <v>3128824.98</v>
      </c>
      <c r="J37" s="43"/>
      <c r="K37" s="43"/>
      <c r="L37" s="44">
        <f>SUM(L11:L36)</f>
        <v>4656306.7800000012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48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/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45383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84</v>
      </c>
      <c r="B7" s="232"/>
      <c r="C7" s="240"/>
      <c r="D7" s="231" t="s">
        <v>85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45383</v>
      </c>
      <c r="D9" s="6">
        <f>B5-20</f>
        <v>45363</v>
      </c>
      <c r="E9" s="6">
        <f>B5</f>
        <v>45383</v>
      </c>
      <c r="F9" s="6">
        <f>B5-20</f>
        <v>45363</v>
      </c>
      <c r="G9" s="6">
        <f>B5</f>
        <v>45383</v>
      </c>
      <c r="H9" s="249">
        <f>B5</f>
        <v>45383</v>
      </c>
      <c r="I9" s="232"/>
      <c r="J9" s="232"/>
      <c r="K9" s="240"/>
      <c r="L9" s="7">
        <f>B5</f>
        <v>45383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86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4" t="s">
        <v>20</v>
      </c>
      <c r="B11" s="15" t="s">
        <v>21</v>
      </c>
      <c r="C11" s="45">
        <v>2004.92</v>
      </c>
      <c r="D11" s="46">
        <v>0</v>
      </c>
      <c r="E11" s="46">
        <v>0</v>
      </c>
      <c r="F11" s="45">
        <v>608.98</v>
      </c>
      <c r="G11" s="46">
        <v>10.02</v>
      </c>
      <c r="H11" s="18">
        <f t="shared" ref="H11:H36" si="0">E11+G11</f>
        <v>10.02</v>
      </c>
      <c r="I11" s="45">
        <v>619</v>
      </c>
      <c r="J11" s="19">
        <v>0</v>
      </c>
      <c r="K11" s="20">
        <v>0</v>
      </c>
      <c r="L11" s="18">
        <f t="shared" ref="L11:L36" si="1">C11-D11-E11-F11-G11+J11-K11</f>
        <v>1385.92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4" t="s">
        <v>22</v>
      </c>
      <c r="B12" s="21" t="s">
        <v>23</v>
      </c>
      <c r="C12" s="45">
        <v>40596.839999999997</v>
      </c>
      <c r="D12" s="46">
        <v>9738.94</v>
      </c>
      <c r="E12" s="46">
        <v>270.64999999999998</v>
      </c>
      <c r="F12" s="45">
        <v>0</v>
      </c>
      <c r="G12" s="46">
        <v>0</v>
      </c>
      <c r="H12" s="18">
        <f t="shared" si="0"/>
        <v>270.64999999999998</v>
      </c>
      <c r="I12" s="45">
        <v>10009.59</v>
      </c>
      <c r="J12" s="19">
        <v>0</v>
      </c>
      <c r="K12" s="20">
        <v>0</v>
      </c>
      <c r="L12" s="18">
        <f t="shared" si="1"/>
        <v>30587.249999999993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9.25">
      <c r="A13" s="22" t="s">
        <v>24</v>
      </c>
      <c r="B13" s="23" t="s">
        <v>25</v>
      </c>
      <c r="C13" s="46">
        <v>899</v>
      </c>
      <c r="D13" s="46">
        <v>175.31</v>
      </c>
      <c r="E13" s="46">
        <v>6.74</v>
      </c>
      <c r="F13" s="46">
        <v>0</v>
      </c>
      <c r="G13" s="46">
        <v>0</v>
      </c>
      <c r="H13" s="18">
        <f t="shared" si="0"/>
        <v>6.74</v>
      </c>
      <c r="I13" s="46">
        <v>182.05</v>
      </c>
      <c r="J13" s="19">
        <v>0</v>
      </c>
      <c r="K13" s="20">
        <v>0</v>
      </c>
      <c r="L13" s="18">
        <f t="shared" si="1"/>
        <v>716.95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 t="s">
        <v>26</v>
      </c>
      <c r="B14" s="24" t="s">
        <v>27</v>
      </c>
      <c r="C14" s="45">
        <v>926802.52</v>
      </c>
      <c r="D14" s="45">
        <v>372773.92</v>
      </c>
      <c r="E14" s="46">
        <v>6951.02</v>
      </c>
      <c r="F14" s="45">
        <v>0</v>
      </c>
      <c r="G14" s="46">
        <v>0</v>
      </c>
      <c r="H14" s="18">
        <f t="shared" si="0"/>
        <v>6951.02</v>
      </c>
      <c r="I14" s="45">
        <v>379724.94</v>
      </c>
      <c r="J14" s="19">
        <v>0</v>
      </c>
      <c r="K14" s="20">
        <v>0</v>
      </c>
      <c r="L14" s="18">
        <f t="shared" si="1"/>
        <v>547077.58000000007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4" t="s">
        <v>28</v>
      </c>
      <c r="B15" s="25" t="s">
        <v>29</v>
      </c>
      <c r="C15" s="45">
        <v>400488.07</v>
      </c>
      <c r="D15" s="46">
        <v>224412.12</v>
      </c>
      <c r="E15" s="46">
        <v>3003.66</v>
      </c>
      <c r="F15" s="45">
        <v>0</v>
      </c>
      <c r="G15" s="46">
        <v>0</v>
      </c>
      <c r="H15" s="18">
        <f t="shared" si="0"/>
        <v>3003.66</v>
      </c>
      <c r="I15" s="45">
        <v>227415.78</v>
      </c>
      <c r="J15" s="19">
        <v>0</v>
      </c>
      <c r="K15" s="20">
        <v>0</v>
      </c>
      <c r="L15" s="18">
        <f t="shared" si="1"/>
        <v>173072.29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6" t="s">
        <v>30</v>
      </c>
      <c r="B16" s="27" t="s">
        <v>31</v>
      </c>
      <c r="C16" s="45">
        <v>11546</v>
      </c>
      <c r="D16" s="46">
        <v>0</v>
      </c>
      <c r="E16" s="46">
        <v>0</v>
      </c>
      <c r="F16" s="45">
        <v>6494.63</v>
      </c>
      <c r="G16" s="46">
        <v>86.6</v>
      </c>
      <c r="H16" s="18">
        <f t="shared" si="0"/>
        <v>86.6</v>
      </c>
      <c r="I16" s="45">
        <v>6581.22</v>
      </c>
      <c r="J16" s="19">
        <v>0.01</v>
      </c>
      <c r="K16" s="20">
        <v>0</v>
      </c>
      <c r="L16" s="18">
        <f t="shared" si="1"/>
        <v>4964.78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 t="s">
        <v>32</v>
      </c>
      <c r="B17" s="24" t="s">
        <v>33</v>
      </c>
      <c r="C17" s="45">
        <v>91827.48</v>
      </c>
      <c r="D17" s="46">
        <v>0</v>
      </c>
      <c r="E17" s="46">
        <v>0</v>
      </c>
      <c r="F17" s="45">
        <v>52980.33</v>
      </c>
      <c r="G17" s="46">
        <v>688.71</v>
      </c>
      <c r="H17" s="18">
        <f t="shared" si="0"/>
        <v>688.71</v>
      </c>
      <c r="I17" s="45">
        <v>53669.03</v>
      </c>
      <c r="J17" s="19">
        <v>0</v>
      </c>
      <c r="K17" s="20">
        <v>0</v>
      </c>
      <c r="L17" s="18">
        <f t="shared" si="1"/>
        <v>38158.439999999995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 t="s">
        <v>34</v>
      </c>
      <c r="B18" s="28" t="s">
        <v>35</v>
      </c>
      <c r="C18" s="45">
        <v>9.59</v>
      </c>
      <c r="D18" s="46">
        <v>0</v>
      </c>
      <c r="E18" s="46">
        <v>0</v>
      </c>
      <c r="F18" s="45">
        <v>4.5599999999999996</v>
      </c>
      <c r="G18" s="46">
        <v>0.05</v>
      </c>
      <c r="H18" s="18">
        <f t="shared" si="0"/>
        <v>0.05</v>
      </c>
      <c r="I18" s="45">
        <v>4.5999999999999996</v>
      </c>
      <c r="J18" s="19">
        <v>0.01</v>
      </c>
      <c r="K18" s="18">
        <v>0</v>
      </c>
      <c r="L18" s="18">
        <f t="shared" si="1"/>
        <v>4.99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26" t="s">
        <v>36</v>
      </c>
      <c r="B19" s="15" t="s">
        <v>37</v>
      </c>
      <c r="C19" s="45">
        <v>264875.90999999997</v>
      </c>
      <c r="D19" s="46">
        <v>0</v>
      </c>
      <c r="E19" s="46">
        <v>0</v>
      </c>
      <c r="F19" s="45">
        <v>85475.58</v>
      </c>
      <c r="G19" s="46">
        <v>1986.57</v>
      </c>
      <c r="H19" s="18">
        <f t="shared" si="0"/>
        <v>1986.57</v>
      </c>
      <c r="I19" s="45">
        <v>87462.14</v>
      </c>
      <c r="J19" s="18">
        <v>0.01</v>
      </c>
      <c r="K19" s="18">
        <v>0</v>
      </c>
      <c r="L19" s="18">
        <f t="shared" si="1"/>
        <v>177413.76999999996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26" t="s">
        <v>38</v>
      </c>
      <c r="B20" s="15" t="s">
        <v>39</v>
      </c>
      <c r="C20" s="45">
        <v>181800.11</v>
      </c>
      <c r="D20" s="46">
        <v>0</v>
      </c>
      <c r="E20" s="46">
        <v>0</v>
      </c>
      <c r="F20" s="45">
        <v>156349.85</v>
      </c>
      <c r="G20" s="46">
        <v>956.14</v>
      </c>
      <c r="H20" s="18">
        <f t="shared" si="0"/>
        <v>956.14</v>
      </c>
      <c r="I20" s="45">
        <v>157305.99</v>
      </c>
      <c r="J20" s="18">
        <v>0</v>
      </c>
      <c r="K20" s="18">
        <v>0</v>
      </c>
      <c r="L20" s="18">
        <f t="shared" si="1"/>
        <v>24494.119999999981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6" t="s">
        <v>40</v>
      </c>
      <c r="B21" s="21" t="s">
        <v>41</v>
      </c>
      <c r="C21" s="45">
        <v>10780.73</v>
      </c>
      <c r="D21" s="46">
        <v>3509.98</v>
      </c>
      <c r="E21" s="46">
        <v>80.86</v>
      </c>
      <c r="F21" s="45">
        <v>0</v>
      </c>
      <c r="G21" s="46">
        <v>0</v>
      </c>
      <c r="H21" s="18">
        <f t="shared" si="0"/>
        <v>80.86</v>
      </c>
      <c r="I21" s="45">
        <v>3590.84</v>
      </c>
      <c r="J21" s="18">
        <v>0</v>
      </c>
      <c r="K21" s="18">
        <v>0</v>
      </c>
      <c r="L21" s="18">
        <f t="shared" si="1"/>
        <v>7189.89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 t="s">
        <v>42</v>
      </c>
      <c r="B22" s="27" t="s">
        <v>43</v>
      </c>
      <c r="C22" s="45">
        <v>6108.29</v>
      </c>
      <c r="D22" s="46">
        <v>0</v>
      </c>
      <c r="E22" s="46">
        <v>0</v>
      </c>
      <c r="F22" s="45">
        <v>3630.85</v>
      </c>
      <c r="G22" s="46">
        <v>51.4</v>
      </c>
      <c r="H22" s="18">
        <f t="shared" si="0"/>
        <v>51.4</v>
      </c>
      <c r="I22" s="45">
        <v>3682.25</v>
      </c>
      <c r="J22" s="18">
        <v>0</v>
      </c>
      <c r="K22" s="18">
        <v>0</v>
      </c>
      <c r="L22" s="18">
        <f t="shared" si="1"/>
        <v>2426.04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 t="s">
        <v>44</v>
      </c>
      <c r="B23" s="27" t="s">
        <v>45</v>
      </c>
      <c r="C23" s="45">
        <v>25987.57</v>
      </c>
      <c r="D23" s="46">
        <v>0</v>
      </c>
      <c r="E23" s="46">
        <v>0</v>
      </c>
      <c r="F23" s="45">
        <v>18585.86</v>
      </c>
      <c r="G23" s="46">
        <v>194.91</v>
      </c>
      <c r="H23" s="18">
        <f t="shared" si="0"/>
        <v>194.91</v>
      </c>
      <c r="I23" s="45">
        <v>18780.77</v>
      </c>
      <c r="J23" s="18">
        <v>0</v>
      </c>
      <c r="K23" s="18">
        <v>0</v>
      </c>
      <c r="L23" s="18">
        <f t="shared" si="1"/>
        <v>7206.7999999999993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 t="s">
        <v>46</v>
      </c>
      <c r="B24" s="24" t="s">
        <v>47</v>
      </c>
      <c r="C24" s="45">
        <v>2066035.37</v>
      </c>
      <c r="D24" s="46">
        <v>0</v>
      </c>
      <c r="E24" s="46">
        <v>0</v>
      </c>
      <c r="F24" s="45">
        <v>496795.23</v>
      </c>
      <c r="G24" s="46">
        <v>15495.27</v>
      </c>
      <c r="H24" s="18">
        <f t="shared" si="0"/>
        <v>15495.27</v>
      </c>
      <c r="I24" s="45">
        <v>512290.5</v>
      </c>
      <c r="J24" s="18">
        <v>0</v>
      </c>
      <c r="K24" s="18">
        <v>0</v>
      </c>
      <c r="L24" s="18">
        <f t="shared" si="1"/>
        <v>1553744.87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 t="s">
        <v>48</v>
      </c>
      <c r="B25" s="31" t="s">
        <v>49</v>
      </c>
      <c r="C25" s="45">
        <v>2500.06</v>
      </c>
      <c r="D25" s="46">
        <v>0</v>
      </c>
      <c r="E25" s="46">
        <v>0</v>
      </c>
      <c r="F25" s="45">
        <v>0</v>
      </c>
      <c r="G25" s="46">
        <v>0</v>
      </c>
      <c r="H25" s="18">
        <f t="shared" si="0"/>
        <v>0</v>
      </c>
      <c r="I25" s="45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45">
        <v>83411.47</v>
      </c>
      <c r="D26" s="46">
        <v>0</v>
      </c>
      <c r="E26" s="46">
        <v>0</v>
      </c>
      <c r="F26" s="45">
        <v>38508.050000000003</v>
      </c>
      <c r="G26" s="46">
        <v>417.06</v>
      </c>
      <c r="H26" s="18">
        <f t="shared" si="0"/>
        <v>417.06</v>
      </c>
      <c r="I26" s="45">
        <v>38925.11</v>
      </c>
      <c r="J26" s="20">
        <v>0</v>
      </c>
      <c r="K26" s="20">
        <v>0</v>
      </c>
      <c r="L26" s="18">
        <f t="shared" si="1"/>
        <v>44486.36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45">
        <v>994.4</v>
      </c>
      <c r="D27" s="46">
        <v>372.31</v>
      </c>
      <c r="E27" s="46">
        <v>7.46</v>
      </c>
      <c r="F27" s="46">
        <v>0</v>
      </c>
      <c r="G27" s="46">
        <v>0</v>
      </c>
      <c r="H27" s="18">
        <f t="shared" si="0"/>
        <v>7.46</v>
      </c>
      <c r="I27" s="45">
        <v>379.76</v>
      </c>
      <c r="J27" s="19">
        <v>0.01</v>
      </c>
      <c r="K27" s="20">
        <v>0</v>
      </c>
      <c r="L27" s="18">
        <f t="shared" si="1"/>
        <v>614.63999999999987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45">
        <v>0.01</v>
      </c>
      <c r="D28" s="46">
        <v>0</v>
      </c>
      <c r="E28" s="46">
        <v>0</v>
      </c>
      <c r="F28" s="45">
        <v>0.01</v>
      </c>
      <c r="G28" s="46">
        <v>0</v>
      </c>
      <c r="H28" s="18">
        <f t="shared" si="0"/>
        <v>0</v>
      </c>
      <c r="I28" s="45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 t="s">
        <v>55</v>
      </c>
      <c r="B29" s="35" t="s">
        <v>56</v>
      </c>
      <c r="C29" s="45">
        <v>21886</v>
      </c>
      <c r="D29" s="46">
        <v>3036</v>
      </c>
      <c r="E29" s="46">
        <v>328.29</v>
      </c>
      <c r="F29" s="45">
        <v>0</v>
      </c>
      <c r="G29" s="46">
        <v>0</v>
      </c>
      <c r="H29" s="18">
        <f t="shared" si="0"/>
        <v>328.29</v>
      </c>
      <c r="I29" s="45">
        <v>3364.29</v>
      </c>
      <c r="J29" s="33">
        <v>0</v>
      </c>
      <c r="K29" s="20">
        <v>0</v>
      </c>
      <c r="L29" s="18">
        <f t="shared" si="1"/>
        <v>18521.71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 t="s">
        <v>57</v>
      </c>
      <c r="B30" s="35" t="s">
        <v>58</v>
      </c>
      <c r="C30" s="46">
        <v>7455</v>
      </c>
      <c r="D30" s="46">
        <v>2305.2800000000002</v>
      </c>
      <c r="E30" s="46">
        <v>111.83</v>
      </c>
      <c r="F30" s="46">
        <v>0</v>
      </c>
      <c r="G30" s="46">
        <v>0</v>
      </c>
      <c r="H30" s="18">
        <f t="shared" si="0"/>
        <v>111.83</v>
      </c>
      <c r="I30" s="46">
        <v>2417.1</v>
      </c>
      <c r="J30" s="33">
        <v>0.01</v>
      </c>
      <c r="K30" s="20">
        <v>0</v>
      </c>
      <c r="L30" s="18">
        <f t="shared" si="1"/>
        <v>5037.8999999999996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37" t="s">
        <v>59</v>
      </c>
      <c r="B31" s="32" t="s">
        <v>60</v>
      </c>
      <c r="C31" s="45">
        <v>21724.6</v>
      </c>
      <c r="D31" s="46">
        <v>11877.58</v>
      </c>
      <c r="E31" s="46">
        <v>325.87</v>
      </c>
      <c r="F31" s="45">
        <v>0</v>
      </c>
      <c r="G31" s="46">
        <v>0</v>
      </c>
      <c r="H31" s="18">
        <f t="shared" si="0"/>
        <v>325.87</v>
      </c>
      <c r="I31" s="45">
        <v>12203.45</v>
      </c>
      <c r="J31" s="20">
        <v>0</v>
      </c>
      <c r="K31" s="20">
        <v>0</v>
      </c>
      <c r="L31" s="18">
        <f t="shared" si="1"/>
        <v>9521.1499999999978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 t="s">
        <v>61</v>
      </c>
      <c r="B32" s="32" t="s">
        <v>62</v>
      </c>
      <c r="C32" s="45">
        <v>1237.17</v>
      </c>
      <c r="D32" s="46">
        <v>723.74</v>
      </c>
      <c r="E32" s="46">
        <v>18.559999999999999</v>
      </c>
      <c r="F32" s="45">
        <v>0</v>
      </c>
      <c r="G32" s="46">
        <v>0</v>
      </c>
      <c r="H32" s="18">
        <f t="shared" si="0"/>
        <v>18.559999999999999</v>
      </c>
      <c r="I32" s="45">
        <v>742.3</v>
      </c>
      <c r="J32" s="20">
        <v>0</v>
      </c>
      <c r="K32" s="20">
        <v>0</v>
      </c>
      <c r="L32" s="18">
        <f t="shared" si="1"/>
        <v>494.87000000000006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47" t="s">
        <v>63</v>
      </c>
      <c r="B33" s="39" t="s">
        <v>64</v>
      </c>
      <c r="C33" s="45">
        <v>3369091.39</v>
      </c>
      <c r="D33" s="46">
        <v>1585599.7</v>
      </c>
      <c r="E33" s="46">
        <v>50536.37</v>
      </c>
      <c r="F33" s="45">
        <v>0</v>
      </c>
      <c r="G33" s="46">
        <v>0</v>
      </c>
      <c r="H33" s="18">
        <f t="shared" si="0"/>
        <v>50536.37</v>
      </c>
      <c r="I33" s="45">
        <v>1636136.08</v>
      </c>
      <c r="J33" s="33">
        <v>0</v>
      </c>
      <c r="K33" s="20">
        <v>0.01</v>
      </c>
      <c r="L33" s="18">
        <f t="shared" si="1"/>
        <v>1732955.31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 t="s">
        <v>65</v>
      </c>
      <c r="B34" s="23" t="s">
        <v>66</v>
      </c>
      <c r="C34" s="45">
        <v>2547.14</v>
      </c>
      <c r="D34" s="46">
        <v>821.45</v>
      </c>
      <c r="E34" s="46">
        <v>19.100000000000001</v>
      </c>
      <c r="F34" s="45">
        <v>0</v>
      </c>
      <c r="G34" s="46">
        <v>0</v>
      </c>
      <c r="H34" s="18">
        <f t="shared" si="0"/>
        <v>19.100000000000001</v>
      </c>
      <c r="I34" s="45">
        <v>840.56</v>
      </c>
      <c r="J34" s="20">
        <v>0</v>
      </c>
      <c r="K34" s="20">
        <v>0.01</v>
      </c>
      <c r="L34" s="18">
        <f t="shared" si="1"/>
        <v>1706.58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 t="s">
        <v>67</v>
      </c>
      <c r="B35" s="28" t="s">
        <v>68</v>
      </c>
      <c r="C35" s="45">
        <v>19881</v>
      </c>
      <c r="D35" s="46">
        <v>10003.799999999999</v>
      </c>
      <c r="E35" s="46">
        <v>149.11000000000001</v>
      </c>
      <c r="F35" s="45">
        <v>0</v>
      </c>
      <c r="G35" s="46">
        <v>0</v>
      </c>
      <c r="H35" s="18">
        <f t="shared" si="0"/>
        <v>149.11000000000001</v>
      </c>
      <c r="I35" s="45">
        <v>10152.91</v>
      </c>
      <c r="J35" s="20">
        <v>0</v>
      </c>
      <c r="K35" s="20">
        <v>0</v>
      </c>
      <c r="L35" s="18">
        <f t="shared" si="1"/>
        <v>9728.09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69</v>
      </c>
      <c r="B36" s="31" t="s">
        <v>70</v>
      </c>
      <c r="C36" s="45">
        <v>224641.08</v>
      </c>
      <c r="D36" s="46">
        <v>0</v>
      </c>
      <c r="E36" s="46">
        <v>0</v>
      </c>
      <c r="F36" s="45">
        <v>44040.92</v>
      </c>
      <c r="G36" s="45">
        <v>1123.21</v>
      </c>
      <c r="H36" s="18">
        <f t="shared" si="0"/>
        <v>1123.21</v>
      </c>
      <c r="I36" s="45">
        <v>45164.13</v>
      </c>
      <c r="J36" s="20">
        <v>0</v>
      </c>
      <c r="K36" s="20">
        <v>0</v>
      </c>
      <c r="L36" s="18">
        <f t="shared" si="1"/>
        <v>179476.94999999998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7785131.7199999997</v>
      </c>
      <c r="D37" s="42">
        <f t="shared" si="2"/>
        <v>2225350.13</v>
      </c>
      <c r="E37" s="42">
        <f t="shared" si="2"/>
        <v>61809.520000000004</v>
      </c>
      <c r="F37" s="42">
        <f t="shared" si="2"/>
        <v>903474.85000000009</v>
      </c>
      <c r="G37" s="42">
        <f t="shared" si="2"/>
        <v>21009.94</v>
      </c>
      <c r="H37" s="42">
        <f t="shared" si="2"/>
        <v>82819.460000000021</v>
      </c>
      <c r="I37" s="42">
        <f t="shared" si="2"/>
        <v>3211644.4000000004</v>
      </c>
      <c r="J37" s="43"/>
      <c r="K37" s="43"/>
      <c r="L37" s="44">
        <f>SUM(L11:L36)</f>
        <v>4573487.3100000005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48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/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A8" sqref="A8: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45413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87</v>
      </c>
      <c r="B7" s="232"/>
      <c r="C7" s="240"/>
      <c r="D7" s="231" t="s">
        <v>88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45413</v>
      </c>
      <c r="D9" s="6">
        <f>B5-20</f>
        <v>45393</v>
      </c>
      <c r="E9" s="6">
        <f>B5</f>
        <v>45413</v>
      </c>
      <c r="F9" s="6">
        <f>B5-20</f>
        <v>45393</v>
      </c>
      <c r="G9" s="6">
        <f>B5</f>
        <v>45413</v>
      </c>
      <c r="H9" s="249">
        <f>B5</f>
        <v>45413</v>
      </c>
      <c r="I9" s="232"/>
      <c r="J9" s="232"/>
      <c r="K9" s="240"/>
      <c r="L9" s="7">
        <f>B5</f>
        <v>45413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89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4" t="s">
        <v>20</v>
      </c>
      <c r="B11" s="15" t="s">
        <v>21</v>
      </c>
      <c r="C11" s="45">
        <v>2004.92</v>
      </c>
      <c r="D11" s="46">
        <v>0</v>
      </c>
      <c r="E11" s="46">
        <v>0</v>
      </c>
      <c r="F11" s="45">
        <v>608.98</v>
      </c>
      <c r="G11" s="46">
        <v>10.02</v>
      </c>
      <c r="H11" s="18">
        <f t="shared" ref="H11:H36" si="0">E11+G11</f>
        <v>10.02</v>
      </c>
      <c r="I11" s="45">
        <v>619</v>
      </c>
      <c r="J11" s="19">
        <v>0</v>
      </c>
      <c r="K11" s="20">
        <v>0</v>
      </c>
      <c r="L11" s="18">
        <f t="shared" ref="L11:L36" si="1">C11-D11-E11-F11-G11+J11-K11</f>
        <v>1385.92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4" t="s">
        <v>22</v>
      </c>
      <c r="B12" s="21" t="s">
        <v>23</v>
      </c>
      <c r="C12" s="45">
        <v>40596.839999999997</v>
      </c>
      <c r="D12" s="46">
        <v>9738.94</v>
      </c>
      <c r="E12" s="46">
        <v>270.64999999999998</v>
      </c>
      <c r="F12" s="45">
        <v>0</v>
      </c>
      <c r="G12" s="46">
        <v>0</v>
      </c>
      <c r="H12" s="18">
        <f t="shared" si="0"/>
        <v>270.64999999999998</v>
      </c>
      <c r="I12" s="45">
        <v>10009.59</v>
      </c>
      <c r="J12" s="19">
        <v>0</v>
      </c>
      <c r="K12" s="20">
        <v>0</v>
      </c>
      <c r="L12" s="18">
        <f t="shared" si="1"/>
        <v>30587.249999999993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9.25">
      <c r="A13" s="22" t="s">
        <v>24</v>
      </c>
      <c r="B13" s="23" t="s">
        <v>25</v>
      </c>
      <c r="C13" s="46">
        <v>899</v>
      </c>
      <c r="D13" s="46">
        <v>175.31</v>
      </c>
      <c r="E13" s="46">
        <v>6.74</v>
      </c>
      <c r="F13" s="46">
        <v>0</v>
      </c>
      <c r="G13" s="46">
        <v>0</v>
      </c>
      <c r="H13" s="18">
        <f t="shared" si="0"/>
        <v>6.74</v>
      </c>
      <c r="I13" s="46">
        <v>182.05</v>
      </c>
      <c r="J13" s="19">
        <v>0</v>
      </c>
      <c r="K13" s="20">
        <v>0</v>
      </c>
      <c r="L13" s="18">
        <f t="shared" si="1"/>
        <v>716.95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 t="s">
        <v>26</v>
      </c>
      <c r="B14" s="24" t="s">
        <v>27</v>
      </c>
      <c r="C14" s="45">
        <v>926802.52</v>
      </c>
      <c r="D14" s="45">
        <v>372773.92</v>
      </c>
      <c r="E14" s="46">
        <v>6951.02</v>
      </c>
      <c r="F14" s="45">
        <v>0</v>
      </c>
      <c r="G14" s="46">
        <v>0</v>
      </c>
      <c r="H14" s="18">
        <f t="shared" si="0"/>
        <v>6951.02</v>
      </c>
      <c r="I14" s="45">
        <v>379724.94</v>
      </c>
      <c r="J14" s="19">
        <v>0</v>
      </c>
      <c r="K14" s="20">
        <v>0</v>
      </c>
      <c r="L14" s="18">
        <f t="shared" si="1"/>
        <v>547077.58000000007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4" t="s">
        <v>28</v>
      </c>
      <c r="B15" s="25" t="s">
        <v>29</v>
      </c>
      <c r="C15" s="45">
        <v>400488.07</v>
      </c>
      <c r="D15" s="46">
        <v>224412.12</v>
      </c>
      <c r="E15" s="46">
        <v>3003.66</v>
      </c>
      <c r="F15" s="45">
        <v>0</v>
      </c>
      <c r="G15" s="46">
        <v>0</v>
      </c>
      <c r="H15" s="18">
        <f t="shared" si="0"/>
        <v>3003.66</v>
      </c>
      <c r="I15" s="45">
        <v>227415.78</v>
      </c>
      <c r="J15" s="19">
        <v>0</v>
      </c>
      <c r="K15" s="20">
        <v>0</v>
      </c>
      <c r="L15" s="18">
        <f t="shared" si="1"/>
        <v>173072.29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6" t="s">
        <v>30</v>
      </c>
      <c r="B16" s="27" t="s">
        <v>31</v>
      </c>
      <c r="C16" s="45">
        <v>11546</v>
      </c>
      <c r="D16" s="46">
        <v>0</v>
      </c>
      <c r="E16" s="46">
        <v>0</v>
      </c>
      <c r="F16" s="45">
        <v>6494.63</v>
      </c>
      <c r="G16" s="46">
        <v>86.6</v>
      </c>
      <c r="H16" s="18">
        <f t="shared" si="0"/>
        <v>86.6</v>
      </c>
      <c r="I16" s="45">
        <v>6581.22</v>
      </c>
      <c r="J16" s="19">
        <v>0.01</v>
      </c>
      <c r="K16" s="20">
        <v>0</v>
      </c>
      <c r="L16" s="18">
        <f t="shared" si="1"/>
        <v>4964.78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 t="s">
        <v>32</v>
      </c>
      <c r="B17" s="24" t="s">
        <v>33</v>
      </c>
      <c r="C17" s="45">
        <v>91827.48</v>
      </c>
      <c r="D17" s="46">
        <v>0</v>
      </c>
      <c r="E17" s="46">
        <v>0</v>
      </c>
      <c r="F17" s="45">
        <v>52980.33</v>
      </c>
      <c r="G17" s="46">
        <v>688.71</v>
      </c>
      <c r="H17" s="18">
        <f t="shared" si="0"/>
        <v>688.71</v>
      </c>
      <c r="I17" s="45">
        <v>53669.03</v>
      </c>
      <c r="J17" s="19">
        <v>0</v>
      </c>
      <c r="K17" s="20">
        <v>0</v>
      </c>
      <c r="L17" s="18">
        <f t="shared" si="1"/>
        <v>38158.439999999995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 t="s">
        <v>34</v>
      </c>
      <c r="B18" s="28" t="s">
        <v>35</v>
      </c>
      <c r="C18" s="45">
        <v>9.59</v>
      </c>
      <c r="D18" s="46">
        <v>0</v>
      </c>
      <c r="E18" s="46">
        <v>0</v>
      </c>
      <c r="F18" s="45">
        <v>4.5599999999999996</v>
      </c>
      <c r="G18" s="46">
        <v>0.05</v>
      </c>
      <c r="H18" s="18">
        <f t="shared" si="0"/>
        <v>0.05</v>
      </c>
      <c r="I18" s="45">
        <v>4.5999999999999996</v>
      </c>
      <c r="J18" s="19">
        <v>0.01</v>
      </c>
      <c r="K18" s="18">
        <v>0</v>
      </c>
      <c r="L18" s="18">
        <f t="shared" si="1"/>
        <v>4.99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49" t="s">
        <v>36</v>
      </c>
      <c r="B19" s="50" t="s">
        <v>37</v>
      </c>
      <c r="C19" s="51">
        <v>391548.89</v>
      </c>
      <c r="D19" s="52">
        <v>0</v>
      </c>
      <c r="E19" s="52">
        <v>0</v>
      </c>
      <c r="F19" s="51">
        <v>87462.14</v>
      </c>
      <c r="G19" s="52">
        <v>1986.57</v>
      </c>
      <c r="H19" s="53">
        <f t="shared" si="0"/>
        <v>1986.57</v>
      </c>
      <c r="I19" s="51">
        <v>89448.71</v>
      </c>
      <c r="J19" s="53">
        <v>0</v>
      </c>
      <c r="K19" s="53">
        <v>0</v>
      </c>
      <c r="L19" s="53">
        <f t="shared" si="1"/>
        <v>302100.18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>
      <c r="A20" s="26" t="s">
        <v>38</v>
      </c>
      <c r="B20" s="15" t="s">
        <v>39</v>
      </c>
      <c r="C20" s="45">
        <v>181800.11</v>
      </c>
      <c r="D20" s="46">
        <v>0</v>
      </c>
      <c r="E20" s="46">
        <v>0</v>
      </c>
      <c r="F20" s="45">
        <v>156349.85</v>
      </c>
      <c r="G20" s="46">
        <v>956.14</v>
      </c>
      <c r="H20" s="18">
        <f t="shared" si="0"/>
        <v>956.14</v>
      </c>
      <c r="I20" s="45">
        <v>157305.99</v>
      </c>
      <c r="J20" s="18">
        <v>0</v>
      </c>
      <c r="K20" s="18">
        <v>0</v>
      </c>
      <c r="L20" s="18">
        <f t="shared" si="1"/>
        <v>24494.119999999981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6" t="s">
        <v>40</v>
      </c>
      <c r="B21" s="21" t="s">
        <v>41</v>
      </c>
      <c r="C21" s="45">
        <v>10780.73</v>
      </c>
      <c r="D21" s="46">
        <v>3509.98</v>
      </c>
      <c r="E21" s="46">
        <v>80.86</v>
      </c>
      <c r="F21" s="45">
        <v>0</v>
      </c>
      <c r="G21" s="46">
        <v>0</v>
      </c>
      <c r="H21" s="18">
        <f t="shared" si="0"/>
        <v>80.86</v>
      </c>
      <c r="I21" s="45">
        <v>3590.84</v>
      </c>
      <c r="J21" s="18">
        <v>0</v>
      </c>
      <c r="K21" s="18">
        <v>0</v>
      </c>
      <c r="L21" s="18">
        <f t="shared" si="1"/>
        <v>7189.89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 t="s">
        <v>42</v>
      </c>
      <c r="B22" s="27" t="s">
        <v>43</v>
      </c>
      <c r="C22" s="45">
        <v>6108.29</v>
      </c>
      <c r="D22" s="46">
        <v>0</v>
      </c>
      <c r="E22" s="46">
        <v>0</v>
      </c>
      <c r="F22" s="45">
        <v>3630.85</v>
      </c>
      <c r="G22" s="46">
        <v>51.4</v>
      </c>
      <c r="H22" s="18">
        <f t="shared" si="0"/>
        <v>51.4</v>
      </c>
      <c r="I22" s="45">
        <v>3682.25</v>
      </c>
      <c r="J22" s="18">
        <v>0</v>
      </c>
      <c r="K22" s="18">
        <v>0</v>
      </c>
      <c r="L22" s="18">
        <f t="shared" si="1"/>
        <v>2426.04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 t="s">
        <v>44</v>
      </c>
      <c r="B23" s="27" t="s">
        <v>45</v>
      </c>
      <c r="C23" s="45">
        <v>25987.57</v>
      </c>
      <c r="D23" s="46">
        <v>0</v>
      </c>
      <c r="E23" s="46">
        <v>0</v>
      </c>
      <c r="F23" s="45">
        <v>18585.86</v>
      </c>
      <c r="G23" s="46">
        <v>194.91</v>
      </c>
      <c r="H23" s="18">
        <f t="shared" si="0"/>
        <v>194.91</v>
      </c>
      <c r="I23" s="45">
        <v>18780.77</v>
      </c>
      <c r="J23" s="18">
        <v>0</v>
      </c>
      <c r="K23" s="18">
        <v>0</v>
      </c>
      <c r="L23" s="18">
        <f t="shared" si="1"/>
        <v>7206.7999999999993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 t="s">
        <v>46</v>
      </c>
      <c r="B24" s="24" t="s">
        <v>47</v>
      </c>
      <c r="C24" s="45">
        <v>2066035.37</v>
      </c>
      <c r="D24" s="46">
        <v>0</v>
      </c>
      <c r="E24" s="46">
        <v>0</v>
      </c>
      <c r="F24" s="45">
        <v>496795.23</v>
      </c>
      <c r="G24" s="46">
        <v>15495.27</v>
      </c>
      <c r="H24" s="18">
        <f t="shared" si="0"/>
        <v>15495.27</v>
      </c>
      <c r="I24" s="45">
        <v>512290.5</v>
      </c>
      <c r="J24" s="18">
        <v>0</v>
      </c>
      <c r="K24" s="18">
        <v>0</v>
      </c>
      <c r="L24" s="18">
        <f t="shared" si="1"/>
        <v>1553744.87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 t="s">
        <v>48</v>
      </c>
      <c r="B25" s="31" t="s">
        <v>49</v>
      </c>
      <c r="C25" s="45">
        <v>2500.06</v>
      </c>
      <c r="D25" s="46">
        <v>0</v>
      </c>
      <c r="E25" s="46">
        <v>0</v>
      </c>
      <c r="F25" s="45">
        <v>0</v>
      </c>
      <c r="G25" s="46">
        <v>0</v>
      </c>
      <c r="H25" s="18">
        <f t="shared" si="0"/>
        <v>0</v>
      </c>
      <c r="I25" s="45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45">
        <v>83411.47</v>
      </c>
      <c r="D26" s="46">
        <v>0</v>
      </c>
      <c r="E26" s="46">
        <v>0</v>
      </c>
      <c r="F26" s="45">
        <v>38508.050000000003</v>
      </c>
      <c r="G26" s="46">
        <v>417.06</v>
      </c>
      <c r="H26" s="18">
        <f t="shared" si="0"/>
        <v>417.06</v>
      </c>
      <c r="I26" s="45">
        <v>38925.11</v>
      </c>
      <c r="J26" s="20">
        <v>0</v>
      </c>
      <c r="K26" s="20">
        <v>0</v>
      </c>
      <c r="L26" s="18">
        <f t="shared" si="1"/>
        <v>44486.36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45">
        <v>994.4</v>
      </c>
      <c r="D27" s="46">
        <v>372.31</v>
      </c>
      <c r="E27" s="46">
        <v>7.46</v>
      </c>
      <c r="F27" s="46">
        <v>0</v>
      </c>
      <c r="G27" s="46">
        <v>0</v>
      </c>
      <c r="H27" s="18">
        <f t="shared" si="0"/>
        <v>7.46</v>
      </c>
      <c r="I27" s="45">
        <v>379.76</v>
      </c>
      <c r="J27" s="19">
        <v>0.01</v>
      </c>
      <c r="K27" s="20">
        <v>0</v>
      </c>
      <c r="L27" s="18">
        <f t="shared" si="1"/>
        <v>614.63999999999987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45">
        <v>0.01</v>
      </c>
      <c r="D28" s="46">
        <v>0</v>
      </c>
      <c r="E28" s="46">
        <v>0</v>
      </c>
      <c r="F28" s="45">
        <v>0.01</v>
      </c>
      <c r="G28" s="46">
        <v>0</v>
      </c>
      <c r="H28" s="18">
        <f t="shared" si="0"/>
        <v>0</v>
      </c>
      <c r="I28" s="45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55" t="s">
        <v>55</v>
      </c>
      <c r="B29" s="56" t="s">
        <v>56</v>
      </c>
      <c r="C29" s="51">
        <v>42197.47</v>
      </c>
      <c r="D29" s="52">
        <v>3364.29</v>
      </c>
      <c r="E29" s="52">
        <v>328.29</v>
      </c>
      <c r="F29" s="51">
        <v>0</v>
      </c>
      <c r="G29" s="52">
        <v>0</v>
      </c>
      <c r="H29" s="53">
        <f t="shared" si="0"/>
        <v>328.29</v>
      </c>
      <c r="I29" s="51">
        <v>3692.58</v>
      </c>
      <c r="J29" s="57">
        <v>0</v>
      </c>
      <c r="K29" s="58">
        <v>0</v>
      </c>
      <c r="L29" s="53">
        <f t="shared" si="1"/>
        <v>38504.89</v>
      </c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15.75" customHeight="1">
      <c r="A30" s="34" t="s">
        <v>57</v>
      </c>
      <c r="B30" s="35" t="s">
        <v>58</v>
      </c>
      <c r="C30" s="46">
        <v>7455</v>
      </c>
      <c r="D30" s="46">
        <v>2305.2800000000002</v>
      </c>
      <c r="E30" s="46">
        <v>111.83</v>
      </c>
      <c r="F30" s="46">
        <v>0</v>
      </c>
      <c r="G30" s="46">
        <v>0</v>
      </c>
      <c r="H30" s="18">
        <f t="shared" si="0"/>
        <v>111.83</v>
      </c>
      <c r="I30" s="46">
        <v>2417.1</v>
      </c>
      <c r="J30" s="33">
        <v>0.01</v>
      </c>
      <c r="K30" s="20">
        <v>0</v>
      </c>
      <c r="L30" s="18">
        <f t="shared" si="1"/>
        <v>5037.8999999999996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37" t="s">
        <v>59</v>
      </c>
      <c r="B31" s="32" t="s">
        <v>60</v>
      </c>
      <c r="C31" s="45">
        <v>21724.6</v>
      </c>
      <c r="D31" s="46">
        <v>11877.58</v>
      </c>
      <c r="E31" s="46">
        <v>325.87</v>
      </c>
      <c r="F31" s="45">
        <v>0</v>
      </c>
      <c r="G31" s="46">
        <v>0</v>
      </c>
      <c r="H31" s="18">
        <f t="shared" si="0"/>
        <v>325.87</v>
      </c>
      <c r="I31" s="45">
        <v>12203.45</v>
      </c>
      <c r="J31" s="20">
        <v>0</v>
      </c>
      <c r="K31" s="20">
        <v>0</v>
      </c>
      <c r="L31" s="18">
        <f t="shared" si="1"/>
        <v>9521.1499999999978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 t="s">
        <v>61</v>
      </c>
      <c r="B32" s="32" t="s">
        <v>62</v>
      </c>
      <c r="C32" s="45">
        <v>1237.17</v>
      </c>
      <c r="D32" s="46">
        <v>723.74</v>
      </c>
      <c r="E32" s="46">
        <v>18.559999999999999</v>
      </c>
      <c r="F32" s="45">
        <v>0</v>
      </c>
      <c r="G32" s="46">
        <v>0</v>
      </c>
      <c r="H32" s="18">
        <f t="shared" si="0"/>
        <v>18.559999999999999</v>
      </c>
      <c r="I32" s="45">
        <v>742.3</v>
      </c>
      <c r="J32" s="20">
        <v>0</v>
      </c>
      <c r="K32" s="20">
        <v>0</v>
      </c>
      <c r="L32" s="18">
        <f t="shared" si="1"/>
        <v>494.87000000000006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59" t="s">
        <v>63</v>
      </c>
      <c r="B33" s="60" t="s">
        <v>64</v>
      </c>
      <c r="C33" s="51">
        <v>3362991.39</v>
      </c>
      <c r="D33" s="52">
        <v>1632476.08</v>
      </c>
      <c r="E33" s="52">
        <v>50444.87</v>
      </c>
      <c r="F33" s="51">
        <v>0</v>
      </c>
      <c r="G33" s="52">
        <v>0</v>
      </c>
      <c r="H33" s="53">
        <f t="shared" si="0"/>
        <v>50444.87</v>
      </c>
      <c r="I33" s="51">
        <v>1682920.95</v>
      </c>
      <c r="J33" s="57">
        <v>0</v>
      </c>
      <c r="K33" s="58">
        <v>0</v>
      </c>
      <c r="L33" s="53">
        <f t="shared" si="1"/>
        <v>1680070.44</v>
      </c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ht="15.75" customHeight="1">
      <c r="A34" s="14" t="s">
        <v>65</v>
      </c>
      <c r="B34" s="23" t="s">
        <v>66</v>
      </c>
      <c r="C34" s="45">
        <v>2547.14</v>
      </c>
      <c r="D34" s="46">
        <v>821.45</v>
      </c>
      <c r="E34" s="46">
        <v>19.100000000000001</v>
      </c>
      <c r="F34" s="45">
        <v>0</v>
      </c>
      <c r="G34" s="46">
        <v>0</v>
      </c>
      <c r="H34" s="18">
        <f t="shared" si="0"/>
        <v>19.100000000000001</v>
      </c>
      <c r="I34" s="45">
        <v>840.56</v>
      </c>
      <c r="J34" s="20">
        <v>0</v>
      </c>
      <c r="K34" s="20">
        <v>0.01</v>
      </c>
      <c r="L34" s="18">
        <f t="shared" si="1"/>
        <v>1706.58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 t="s">
        <v>67</v>
      </c>
      <c r="B35" s="28" t="s">
        <v>68</v>
      </c>
      <c r="C35" s="45">
        <v>19881</v>
      </c>
      <c r="D35" s="46">
        <v>10003.799999999999</v>
      </c>
      <c r="E35" s="46">
        <v>149.11000000000001</v>
      </c>
      <c r="F35" s="45">
        <v>0</v>
      </c>
      <c r="G35" s="46">
        <v>0</v>
      </c>
      <c r="H35" s="18">
        <f t="shared" si="0"/>
        <v>149.11000000000001</v>
      </c>
      <c r="I35" s="45">
        <v>10152.91</v>
      </c>
      <c r="J35" s="20">
        <v>0</v>
      </c>
      <c r="K35" s="20">
        <v>0</v>
      </c>
      <c r="L35" s="18">
        <f t="shared" si="1"/>
        <v>9728.09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69</v>
      </c>
      <c r="B36" s="31" t="s">
        <v>70</v>
      </c>
      <c r="C36" s="45">
        <v>224641.08</v>
      </c>
      <c r="D36" s="46">
        <v>0</v>
      </c>
      <c r="E36" s="46">
        <v>0</v>
      </c>
      <c r="F36" s="45">
        <v>44040.92</v>
      </c>
      <c r="G36" s="45">
        <v>1123.21</v>
      </c>
      <c r="H36" s="18">
        <f t="shared" si="0"/>
        <v>1123.21</v>
      </c>
      <c r="I36" s="45">
        <v>45164.13</v>
      </c>
      <c r="J36" s="20">
        <v>0</v>
      </c>
      <c r="K36" s="20">
        <v>0</v>
      </c>
      <c r="L36" s="18">
        <f t="shared" si="1"/>
        <v>179476.94999999998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7926016.169999999</v>
      </c>
      <c r="D37" s="42">
        <f t="shared" si="2"/>
        <v>2272554.8000000003</v>
      </c>
      <c r="E37" s="42">
        <f t="shared" si="2"/>
        <v>61718.020000000004</v>
      </c>
      <c r="F37" s="42">
        <f t="shared" si="2"/>
        <v>905461.41</v>
      </c>
      <c r="G37" s="42">
        <f t="shared" si="2"/>
        <v>21009.94</v>
      </c>
      <c r="H37" s="42">
        <f t="shared" si="2"/>
        <v>82727.960000000021</v>
      </c>
      <c r="I37" s="42">
        <f t="shared" si="2"/>
        <v>3260744.1300000004</v>
      </c>
      <c r="J37" s="43"/>
      <c r="K37" s="43"/>
      <c r="L37" s="44">
        <f>SUM(L11:L36)</f>
        <v>4665272.03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48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/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B8" sqref="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45413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90</v>
      </c>
      <c r="B7" s="232"/>
      <c r="C7" s="240"/>
      <c r="D7" s="231" t="s">
        <v>91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45413</v>
      </c>
      <c r="D9" s="6">
        <f>B5-20</f>
        <v>45393</v>
      </c>
      <c r="E9" s="6">
        <f>B5</f>
        <v>45413</v>
      </c>
      <c r="F9" s="6">
        <f>B5-20</f>
        <v>45393</v>
      </c>
      <c r="G9" s="6">
        <f>B5</f>
        <v>45413</v>
      </c>
      <c r="H9" s="249">
        <f>B5</f>
        <v>45413</v>
      </c>
      <c r="I9" s="232"/>
      <c r="J9" s="232"/>
      <c r="K9" s="240"/>
      <c r="L9" s="7">
        <f>B5</f>
        <v>45413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92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1" t="s">
        <v>20</v>
      </c>
      <c r="B11" s="50" t="s">
        <v>21</v>
      </c>
      <c r="C11" s="51">
        <v>2004.92</v>
      </c>
      <c r="D11" s="52">
        <v>0</v>
      </c>
      <c r="E11" s="52">
        <v>0</v>
      </c>
      <c r="F11" s="51">
        <v>619</v>
      </c>
      <c r="G11" s="52">
        <v>10.02</v>
      </c>
      <c r="H11" s="53">
        <f t="shared" ref="H11:H36" si="0">E11+G11</f>
        <v>10.02</v>
      </c>
      <c r="I11" s="62">
        <v>629.03</v>
      </c>
      <c r="J11" s="63">
        <v>0</v>
      </c>
      <c r="K11" s="58">
        <v>0</v>
      </c>
      <c r="L11" s="53">
        <f t="shared" ref="L11:L36" si="1">C11-D11-E11-F11-G11+J11-K11</f>
        <v>1375.9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26">
      <c r="A12" s="61" t="s">
        <v>22</v>
      </c>
      <c r="B12" s="64" t="s">
        <v>23</v>
      </c>
      <c r="C12" s="51">
        <v>40596.839999999997</v>
      </c>
      <c r="D12" s="52">
        <v>10009.59</v>
      </c>
      <c r="E12" s="52">
        <v>270.64999999999998</v>
      </c>
      <c r="F12" s="51">
        <v>0</v>
      </c>
      <c r="G12" s="52">
        <v>0</v>
      </c>
      <c r="H12" s="53">
        <f t="shared" si="0"/>
        <v>270.64999999999998</v>
      </c>
      <c r="I12" s="62">
        <v>10280.23</v>
      </c>
      <c r="J12" s="63">
        <v>0.01</v>
      </c>
      <c r="K12" s="58">
        <v>0</v>
      </c>
      <c r="L12" s="53">
        <f t="shared" si="1"/>
        <v>30316.609999999993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 ht="29.25">
      <c r="A13" s="22" t="s">
        <v>24</v>
      </c>
      <c r="B13" s="23" t="s">
        <v>25</v>
      </c>
      <c r="C13" s="46">
        <v>899</v>
      </c>
      <c r="D13" s="46">
        <v>182.05</v>
      </c>
      <c r="E13" s="46">
        <v>6.74</v>
      </c>
      <c r="F13" s="46">
        <v>0</v>
      </c>
      <c r="G13" s="46">
        <v>0</v>
      </c>
      <c r="H13" s="18">
        <f t="shared" si="0"/>
        <v>6.74</v>
      </c>
      <c r="I13" s="18">
        <v>188.79</v>
      </c>
      <c r="J13" s="19">
        <v>0</v>
      </c>
      <c r="K13" s="20">
        <v>0</v>
      </c>
      <c r="L13" s="18">
        <f t="shared" si="1"/>
        <v>710.21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 t="s">
        <v>26</v>
      </c>
      <c r="B14" s="24" t="s">
        <v>27</v>
      </c>
      <c r="C14" s="45">
        <v>926802.52</v>
      </c>
      <c r="D14" s="45">
        <v>379724.94</v>
      </c>
      <c r="E14" s="46">
        <v>6951.02</v>
      </c>
      <c r="F14" s="45">
        <v>0</v>
      </c>
      <c r="G14" s="46">
        <v>0</v>
      </c>
      <c r="H14" s="18">
        <f t="shared" si="0"/>
        <v>6951.02</v>
      </c>
      <c r="I14" s="65">
        <v>386675.96</v>
      </c>
      <c r="J14" s="19">
        <v>0</v>
      </c>
      <c r="K14" s="20">
        <v>0</v>
      </c>
      <c r="L14" s="18">
        <f t="shared" si="1"/>
        <v>540126.56000000006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4" t="s">
        <v>28</v>
      </c>
      <c r="B15" s="25" t="s">
        <v>29</v>
      </c>
      <c r="C15" s="45">
        <v>400488.07</v>
      </c>
      <c r="D15" s="46">
        <v>227415.78</v>
      </c>
      <c r="E15" s="46">
        <v>3003.66</v>
      </c>
      <c r="F15" s="45">
        <v>0</v>
      </c>
      <c r="G15" s="46">
        <v>0</v>
      </c>
      <c r="H15" s="18">
        <f t="shared" si="0"/>
        <v>3003.66</v>
      </c>
      <c r="I15" s="65">
        <v>230419.44</v>
      </c>
      <c r="J15" s="19">
        <v>0</v>
      </c>
      <c r="K15" s="20">
        <v>0</v>
      </c>
      <c r="L15" s="18">
        <f t="shared" si="1"/>
        <v>170068.63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6" t="s">
        <v>30</v>
      </c>
      <c r="B16" s="27" t="s">
        <v>31</v>
      </c>
      <c r="C16" s="45">
        <v>11546</v>
      </c>
      <c r="D16" s="46">
        <v>0</v>
      </c>
      <c r="E16" s="46">
        <v>0</v>
      </c>
      <c r="F16" s="45">
        <v>6581.22</v>
      </c>
      <c r="G16" s="46">
        <v>86.6</v>
      </c>
      <c r="H16" s="18">
        <f t="shared" si="0"/>
        <v>86.6</v>
      </c>
      <c r="I16" s="65">
        <v>6667.82</v>
      </c>
      <c r="J16" s="19">
        <v>0.01</v>
      </c>
      <c r="K16" s="20">
        <v>0</v>
      </c>
      <c r="L16" s="18">
        <f t="shared" si="1"/>
        <v>4878.1899999999996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6" t="s">
        <v>32</v>
      </c>
      <c r="B17" s="24" t="s">
        <v>33</v>
      </c>
      <c r="C17" s="45">
        <v>91827.48</v>
      </c>
      <c r="D17" s="46">
        <v>0</v>
      </c>
      <c r="E17" s="46">
        <v>0</v>
      </c>
      <c r="F17" s="45">
        <v>53669.03</v>
      </c>
      <c r="G17" s="46">
        <v>688.71</v>
      </c>
      <c r="H17" s="18">
        <f t="shared" si="0"/>
        <v>688.71</v>
      </c>
      <c r="I17" s="65">
        <v>54357.74</v>
      </c>
      <c r="J17" s="19">
        <v>0</v>
      </c>
      <c r="K17" s="20">
        <v>0</v>
      </c>
      <c r="L17" s="18">
        <f t="shared" si="1"/>
        <v>37469.74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6" t="s">
        <v>34</v>
      </c>
      <c r="B18" s="28" t="s">
        <v>35</v>
      </c>
      <c r="C18" s="45">
        <v>9.59</v>
      </c>
      <c r="D18" s="46">
        <v>0</v>
      </c>
      <c r="E18" s="46">
        <v>0</v>
      </c>
      <c r="F18" s="45">
        <v>4.5999999999999996</v>
      </c>
      <c r="G18" s="46">
        <v>0.05</v>
      </c>
      <c r="H18" s="18">
        <f t="shared" si="0"/>
        <v>0.05</v>
      </c>
      <c r="I18" s="65">
        <v>4.6500000000000004</v>
      </c>
      <c r="J18" s="19">
        <v>0</v>
      </c>
      <c r="K18" s="18">
        <v>0</v>
      </c>
      <c r="L18" s="18">
        <f t="shared" si="1"/>
        <v>4.9400000000000004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49" t="s">
        <v>36</v>
      </c>
      <c r="B19" s="50" t="s">
        <v>37</v>
      </c>
      <c r="C19" s="51">
        <v>391548.89</v>
      </c>
      <c r="D19" s="52">
        <v>0</v>
      </c>
      <c r="E19" s="52">
        <v>0</v>
      </c>
      <c r="F19" s="51">
        <v>87462.14</v>
      </c>
      <c r="G19" s="52">
        <v>1986.57</v>
      </c>
      <c r="H19" s="53">
        <f t="shared" si="0"/>
        <v>1986.57</v>
      </c>
      <c r="I19" s="62">
        <v>89448.71</v>
      </c>
      <c r="J19" s="53">
        <v>0</v>
      </c>
      <c r="K19" s="53">
        <v>0</v>
      </c>
      <c r="L19" s="53">
        <f t="shared" si="1"/>
        <v>302100.18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>
      <c r="A20" s="26" t="s">
        <v>38</v>
      </c>
      <c r="B20" s="15" t="s">
        <v>39</v>
      </c>
      <c r="C20" s="45">
        <v>181800.11</v>
      </c>
      <c r="D20" s="46">
        <v>0</v>
      </c>
      <c r="E20" s="46">
        <v>0</v>
      </c>
      <c r="F20" s="45">
        <v>157305.99</v>
      </c>
      <c r="G20" s="46">
        <v>956.14</v>
      </c>
      <c r="H20" s="18">
        <f t="shared" si="0"/>
        <v>956.14</v>
      </c>
      <c r="I20" s="65">
        <v>158262.14000000001</v>
      </c>
      <c r="J20" s="18">
        <v>0</v>
      </c>
      <c r="K20" s="18">
        <v>0.01</v>
      </c>
      <c r="L20" s="18">
        <f t="shared" si="1"/>
        <v>23537.969999999998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6" t="s">
        <v>40</v>
      </c>
      <c r="B21" s="21" t="s">
        <v>41</v>
      </c>
      <c r="C21" s="45">
        <v>10780.73</v>
      </c>
      <c r="D21" s="46">
        <v>3590.84</v>
      </c>
      <c r="E21" s="46">
        <v>80.86</v>
      </c>
      <c r="F21" s="45">
        <v>0</v>
      </c>
      <c r="G21" s="46">
        <v>0</v>
      </c>
      <c r="H21" s="18">
        <f t="shared" si="0"/>
        <v>80.86</v>
      </c>
      <c r="I21" s="65">
        <v>3671.69</v>
      </c>
      <c r="J21" s="18">
        <v>0.01</v>
      </c>
      <c r="K21" s="18">
        <v>0</v>
      </c>
      <c r="L21" s="18">
        <f t="shared" si="1"/>
        <v>7109.04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 t="s">
        <v>42</v>
      </c>
      <c r="B22" s="27" t="s">
        <v>43</v>
      </c>
      <c r="C22" s="45">
        <v>6108.29</v>
      </c>
      <c r="D22" s="46">
        <v>0</v>
      </c>
      <c r="E22" s="46">
        <v>0</v>
      </c>
      <c r="F22" s="45">
        <v>3682.25</v>
      </c>
      <c r="G22" s="46">
        <v>51.4</v>
      </c>
      <c r="H22" s="18">
        <f t="shared" si="0"/>
        <v>51.4</v>
      </c>
      <c r="I22" s="65">
        <v>3733.65</v>
      </c>
      <c r="J22" s="18">
        <v>0</v>
      </c>
      <c r="K22" s="18">
        <v>0</v>
      </c>
      <c r="L22" s="18">
        <f t="shared" si="1"/>
        <v>2374.64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6" t="s">
        <v>44</v>
      </c>
      <c r="B23" s="27" t="s">
        <v>45</v>
      </c>
      <c r="C23" s="45">
        <v>25987.57</v>
      </c>
      <c r="D23" s="46">
        <v>0</v>
      </c>
      <c r="E23" s="46">
        <v>0</v>
      </c>
      <c r="F23" s="45">
        <v>18780.77</v>
      </c>
      <c r="G23" s="46">
        <v>194.91</v>
      </c>
      <c r="H23" s="18">
        <f t="shared" si="0"/>
        <v>194.91</v>
      </c>
      <c r="I23" s="65">
        <v>18975.68</v>
      </c>
      <c r="J23" s="18">
        <v>0</v>
      </c>
      <c r="K23" s="18">
        <v>0</v>
      </c>
      <c r="L23" s="18">
        <f t="shared" si="1"/>
        <v>7011.8899999999994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 t="s">
        <v>46</v>
      </c>
      <c r="B24" s="24" t="s">
        <v>47</v>
      </c>
      <c r="C24" s="45">
        <v>2066035.37</v>
      </c>
      <c r="D24" s="46">
        <v>0</v>
      </c>
      <c r="E24" s="46">
        <v>0</v>
      </c>
      <c r="F24" s="45">
        <v>512290.5</v>
      </c>
      <c r="G24" s="46">
        <v>15495.27</v>
      </c>
      <c r="H24" s="18">
        <f t="shared" si="0"/>
        <v>15495.27</v>
      </c>
      <c r="I24" s="45">
        <v>527785.76</v>
      </c>
      <c r="J24" s="18">
        <v>0.01</v>
      </c>
      <c r="K24" s="18">
        <v>0</v>
      </c>
      <c r="L24" s="18">
        <f t="shared" si="1"/>
        <v>1538249.61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6" t="s">
        <v>48</v>
      </c>
      <c r="B25" s="31" t="s">
        <v>49</v>
      </c>
      <c r="C25" s="45">
        <v>2500.06</v>
      </c>
      <c r="D25" s="46">
        <v>0</v>
      </c>
      <c r="E25" s="46">
        <v>0</v>
      </c>
      <c r="F25" s="45">
        <v>0</v>
      </c>
      <c r="G25" s="46">
        <v>0</v>
      </c>
      <c r="H25" s="18">
        <f t="shared" si="0"/>
        <v>0</v>
      </c>
      <c r="I25" s="45">
        <v>0</v>
      </c>
      <c r="J25" s="20">
        <v>0</v>
      </c>
      <c r="K25" s="20">
        <v>0</v>
      </c>
      <c r="L25" s="18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6">
        <v>26</v>
      </c>
      <c r="B26" s="25" t="s">
        <v>50</v>
      </c>
      <c r="C26" s="45">
        <v>83411.47</v>
      </c>
      <c r="D26" s="46">
        <v>0</v>
      </c>
      <c r="E26" s="46">
        <v>0</v>
      </c>
      <c r="F26" s="45">
        <v>38925.11</v>
      </c>
      <c r="G26" s="46">
        <v>417.06</v>
      </c>
      <c r="H26" s="18">
        <f t="shared" si="0"/>
        <v>417.06</v>
      </c>
      <c r="I26" s="45">
        <v>39342.160000000003</v>
      </c>
      <c r="J26" s="20">
        <v>0.01</v>
      </c>
      <c r="K26" s="20">
        <v>0</v>
      </c>
      <c r="L26" s="18">
        <f t="shared" si="1"/>
        <v>44069.310000000005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6" t="s">
        <v>51</v>
      </c>
      <c r="B27" s="32" t="s">
        <v>52</v>
      </c>
      <c r="C27" s="45">
        <v>994.4</v>
      </c>
      <c r="D27" s="46">
        <v>379.76</v>
      </c>
      <c r="E27" s="46">
        <v>7.46</v>
      </c>
      <c r="F27" s="46">
        <v>0</v>
      </c>
      <c r="G27" s="46">
        <v>0</v>
      </c>
      <c r="H27" s="18">
        <f t="shared" si="0"/>
        <v>7.46</v>
      </c>
      <c r="I27" s="45">
        <v>387.22</v>
      </c>
      <c r="J27" s="19">
        <v>0</v>
      </c>
      <c r="K27" s="20">
        <v>0</v>
      </c>
      <c r="L27" s="18">
        <f t="shared" si="1"/>
        <v>607.17999999999995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6" t="s">
        <v>53</v>
      </c>
      <c r="B28" s="32" t="s">
        <v>54</v>
      </c>
      <c r="C28" s="45">
        <v>0.01</v>
      </c>
      <c r="D28" s="46">
        <v>0</v>
      </c>
      <c r="E28" s="46">
        <v>0</v>
      </c>
      <c r="F28" s="45">
        <v>0.01</v>
      </c>
      <c r="G28" s="46">
        <v>0</v>
      </c>
      <c r="H28" s="18">
        <f t="shared" si="0"/>
        <v>0</v>
      </c>
      <c r="I28" s="45">
        <v>0.01</v>
      </c>
      <c r="J28" s="33">
        <v>0</v>
      </c>
      <c r="K28" s="20">
        <v>0</v>
      </c>
      <c r="L28" s="18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4" t="s">
        <v>55</v>
      </c>
      <c r="B29" s="35" t="s">
        <v>56</v>
      </c>
      <c r="C29" s="45">
        <v>42197.47</v>
      </c>
      <c r="D29" s="46">
        <v>3364.29</v>
      </c>
      <c r="E29" s="46">
        <v>328.29</v>
      </c>
      <c r="F29" s="45">
        <v>0</v>
      </c>
      <c r="G29" s="46">
        <v>0</v>
      </c>
      <c r="H29" s="18">
        <f t="shared" si="0"/>
        <v>328.29</v>
      </c>
      <c r="I29" s="45">
        <v>3692.58</v>
      </c>
      <c r="J29" s="33">
        <v>0</v>
      </c>
      <c r="K29" s="20">
        <v>0</v>
      </c>
      <c r="L29" s="18">
        <f t="shared" si="1"/>
        <v>38504.89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4" t="s">
        <v>57</v>
      </c>
      <c r="B30" s="35" t="s">
        <v>58</v>
      </c>
      <c r="C30" s="46">
        <v>7455</v>
      </c>
      <c r="D30" s="46">
        <v>2417.1</v>
      </c>
      <c r="E30" s="46">
        <v>111.83</v>
      </c>
      <c r="F30" s="46">
        <v>0</v>
      </c>
      <c r="G30" s="46">
        <v>0</v>
      </c>
      <c r="H30" s="18">
        <f t="shared" si="0"/>
        <v>111.83</v>
      </c>
      <c r="I30" s="46">
        <v>2528.9299999999998</v>
      </c>
      <c r="J30" s="33">
        <v>0.01</v>
      </c>
      <c r="K30" s="20">
        <v>0</v>
      </c>
      <c r="L30" s="18">
        <f t="shared" si="1"/>
        <v>4926.08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37" t="s">
        <v>59</v>
      </c>
      <c r="B31" s="32" t="s">
        <v>60</v>
      </c>
      <c r="C31" s="45">
        <v>21724.6</v>
      </c>
      <c r="D31" s="46">
        <v>12203.45</v>
      </c>
      <c r="E31" s="46">
        <v>325.87</v>
      </c>
      <c r="F31" s="45">
        <v>0</v>
      </c>
      <c r="G31" s="46">
        <v>0</v>
      </c>
      <c r="H31" s="18">
        <f t="shared" si="0"/>
        <v>325.87</v>
      </c>
      <c r="I31" s="45">
        <v>12529.32</v>
      </c>
      <c r="J31" s="20">
        <v>0</v>
      </c>
      <c r="K31" s="20">
        <v>0</v>
      </c>
      <c r="L31" s="18">
        <f t="shared" si="1"/>
        <v>9195.279999999997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7" t="s">
        <v>61</v>
      </c>
      <c r="B32" s="32" t="s">
        <v>62</v>
      </c>
      <c r="C32" s="45">
        <v>1237.17</v>
      </c>
      <c r="D32" s="46">
        <v>742.3</v>
      </c>
      <c r="E32" s="46">
        <v>18.559999999999999</v>
      </c>
      <c r="F32" s="45">
        <v>0</v>
      </c>
      <c r="G32" s="46">
        <v>0</v>
      </c>
      <c r="H32" s="18">
        <f t="shared" si="0"/>
        <v>18.559999999999999</v>
      </c>
      <c r="I32" s="45">
        <v>760.86</v>
      </c>
      <c r="J32" s="20">
        <v>0</v>
      </c>
      <c r="K32" s="20">
        <v>0</v>
      </c>
      <c r="L32" s="18">
        <f t="shared" si="1"/>
        <v>476.31000000000012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8" t="s">
        <v>63</v>
      </c>
      <c r="B33" s="39" t="s">
        <v>64</v>
      </c>
      <c r="C33" s="45">
        <v>3362991.39</v>
      </c>
      <c r="D33" s="46">
        <v>1632476.08</v>
      </c>
      <c r="E33" s="46">
        <v>50444.87</v>
      </c>
      <c r="F33" s="45">
        <v>0</v>
      </c>
      <c r="G33" s="46">
        <v>0</v>
      </c>
      <c r="H33" s="18">
        <f t="shared" si="0"/>
        <v>50444.87</v>
      </c>
      <c r="I33" s="45">
        <v>1682920.95</v>
      </c>
      <c r="J33" s="33">
        <v>0</v>
      </c>
      <c r="K33" s="20">
        <v>0</v>
      </c>
      <c r="L33" s="18">
        <f t="shared" si="1"/>
        <v>1680070.44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4" t="s">
        <v>65</v>
      </c>
      <c r="B34" s="23" t="s">
        <v>66</v>
      </c>
      <c r="C34" s="45">
        <v>2547.14</v>
      </c>
      <c r="D34" s="46">
        <v>840.56</v>
      </c>
      <c r="E34" s="46">
        <v>19.100000000000001</v>
      </c>
      <c r="F34" s="45">
        <v>0</v>
      </c>
      <c r="G34" s="46">
        <v>0</v>
      </c>
      <c r="H34" s="18">
        <f t="shared" si="0"/>
        <v>19.100000000000001</v>
      </c>
      <c r="I34" s="45">
        <v>859.66</v>
      </c>
      <c r="J34" s="20">
        <v>0</v>
      </c>
      <c r="K34" s="20">
        <v>0</v>
      </c>
      <c r="L34" s="18">
        <f t="shared" si="1"/>
        <v>1687.48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6" t="s">
        <v>67</v>
      </c>
      <c r="B35" s="28" t="s">
        <v>68</v>
      </c>
      <c r="C35" s="45">
        <v>19881</v>
      </c>
      <c r="D35" s="46">
        <v>10152.91</v>
      </c>
      <c r="E35" s="46">
        <v>149.11000000000001</v>
      </c>
      <c r="F35" s="45">
        <v>0</v>
      </c>
      <c r="G35" s="46">
        <v>0</v>
      </c>
      <c r="H35" s="18">
        <f t="shared" si="0"/>
        <v>149.11000000000001</v>
      </c>
      <c r="I35" s="45">
        <v>10302.02</v>
      </c>
      <c r="J35" s="20">
        <v>0.01</v>
      </c>
      <c r="K35" s="20">
        <v>0</v>
      </c>
      <c r="L35" s="18">
        <f t="shared" si="1"/>
        <v>9578.99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69</v>
      </c>
      <c r="B36" s="31" t="s">
        <v>70</v>
      </c>
      <c r="C36" s="45">
        <v>224641.08</v>
      </c>
      <c r="D36" s="46">
        <v>0</v>
      </c>
      <c r="E36" s="46">
        <v>0</v>
      </c>
      <c r="F36" s="45">
        <v>45164.13</v>
      </c>
      <c r="G36" s="45">
        <v>1123.21</v>
      </c>
      <c r="H36" s="18">
        <f t="shared" si="0"/>
        <v>1123.21</v>
      </c>
      <c r="I36" s="45">
        <v>46287.33</v>
      </c>
      <c r="J36" s="20">
        <v>0.01</v>
      </c>
      <c r="K36" s="20">
        <v>0</v>
      </c>
      <c r="L36" s="18">
        <f t="shared" si="1"/>
        <v>178353.75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46" t="s">
        <v>71</v>
      </c>
      <c r="B37" s="247"/>
      <c r="C37" s="42">
        <f t="shared" ref="C37:I37" si="2">SUM(C11:C36)</f>
        <v>7926016.169999999</v>
      </c>
      <c r="D37" s="42">
        <f t="shared" si="2"/>
        <v>2283499.6500000004</v>
      </c>
      <c r="E37" s="42">
        <f t="shared" si="2"/>
        <v>61718.020000000004</v>
      </c>
      <c r="F37" s="42">
        <f t="shared" si="2"/>
        <v>924484.75</v>
      </c>
      <c r="G37" s="42">
        <f t="shared" si="2"/>
        <v>21009.94</v>
      </c>
      <c r="H37" s="42">
        <f t="shared" si="2"/>
        <v>82727.960000000021</v>
      </c>
      <c r="I37" s="42">
        <f t="shared" si="2"/>
        <v>3290712.3300000005</v>
      </c>
      <c r="J37" s="43"/>
      <c r="K37" s="43"/>
      <c r="L37" s="44">
        <f>SUM(L11:L36)</f>
        <v>4635303.8800000008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48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A8" sqref="A8: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45444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93</v>
      </c>
      <c r="B7" s="232"/>
      <c r="C7" s="240"/>
      <c r="D7" s="231" t="s">
        <v>94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66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45444</v>
      </c>
      <c r="D9" s="6">
        <f>B5-20</f>
        <v>45424</v>
      </c>
      <c r="E9" s="6">
        <f>B5</f>
        <v>45444</v>
      </c>
      <c r="F9" s="6">
        <f>B5-20</f>
        <v>45424</v>
      </c>
      <c r="G9" s="6">
        <f>B5</f>
        <v>45444</v>
      </c>
      <c r="H9" s="249">
        <f>B5</f>
        <v>45444</v>
      </c>
      <c r="I9" s="232"/>
      <c r="J9" s="232"/>
      <c r="K9" s="240"/>
      <c r="L9" s="7">
        <f>B5</f>
        <v>45444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95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7" t="s">
        <v>20</v>
      </c>
      <c r="B11" s="68" t="s">
        <v>21</v>
      </c>
      <c r="C11" s="69">
        <v>2004.92</v>
      </c>
      <c r="D11" s="70">
        <v>0</v>
      </c>
      <c r="E11" s="70">
        <v>0</v>
      </c>
      <c r="F11" s="69">
        <v>629.03</v>
      </c>
      <c r="G11" s="70">
        <v>10.02</v>
      </c>
      <c r="H11" s="71">
        <f t="shared" ref="H11:H36" si="0">E11+G11</f>
        <v>10.02</v>
      </c>
      <c r="I11" s="72">
        <v>639.04999999999995</v>
      </c>
      <c r="J11" s="73">
        <v>0</v>
      </c>
      <c r="K11" s="74">
        <v>0</v>
      </c>
      <c r="L11" s="71">
        <f t="shared" ref="L11:L36" si="1">C11-D11-E11-F11-G11+J11-K11</f>
        <v>1365.8700000000001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67" t="s">
        <v>22</v>
      </c>
      <c r="B12" s="76" t="s">
        <v>23</v>
      </c>
      <c r="C12" s="69">
        <v>40596.839999999997</v>
      </c>
      <c r="D12" s="70">
        <v>10280.23</v>
      </c>
      <c r="E12" s="70">
        <v>270.64999999999998</v>
      </c>
      <c r="F12" s="69">
        <v>0</v>
      </c>
      <c r="G12" s="70">
        <v>0</v>
      </c>
      <c r="H12" s="71">
        <f t="shared" si="0"/>
        <v>270.64999999999998</v>
      </c>
      <c r="I12" s="72">
        <v>10550.88</v>
      </c>
      <c r="J12" s="73">
        <v>0</v>
      </c>
      <c r="K12" s="74">
        <v>0</v>
      </c>
      <c r="L12" s="71">
        <f t="shared" si="1"/>
        <v>30045.959999999995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29.25">
      <c r="A13" s="77" t="s">
        <v>24</v>
      </c>
      <c r="B13" s="78" t="s">
        <v>25</v>
      </c>
      <c r="C13" s="70">
        <v>899</v>
      </c>
      <c r="D13" s="70">
        <v>188.79</v>
      </c>
      <c r="E13" s="70">
        <v>6.74</v>
      </c>
      <c r="F13" s="70">
        <v>0</v>
      </c>
      <c r="G13" s="70">
        <v>0</v>
      </c>
      <c r="H13" s="71">
        <f t="shared" si="0"/>
        <v>6.74</v>
      </c>
      <c r="I13" s="71">
        <v>195.53</v>
      </c>
      <c r="J13" s="73">
        <v>0</v>
      </c>
      <c r="K13" s="74">
        <v>0</v>
      </c>
      <c r="L13" s="71">
        <f t="shared" si="1"/>
        <v>703.47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7" t="s">
        <v>26</v>
      </c>
      <c r="B14" s="79" t="s">
        <v>27</v>
      </c>
      <c r="C14" s="69">
        <v>1626198.03</v>
      </c>
      <c r="D14" s="69">
        <f>(386675.96-25577.07)</f>
        <v>361098.89</v>
      </c>
      <c r="E14" s="70">
        <v>5446.49</v>
      </c>
      <c r="F14" s="69">
        <v>0</v>
      </c>
      <c r="G14" s="70">
        <v>0</v>
      </c>
      <c r="H14" s="71">
        <f t="shared" si="0"/>
        <v>5446.49</v>
      </c>
      <c r="I14" s="72">
        <v>366545.37</v>
      </c>
      <c r="J14" s="73">
        <v>0.01</v>
      </c>
      <c r="K14" s="74">
        <v>0</v>
      </c>
      <c r="L14" s="71">
        <f t="shared" si="1"/>
        <v>1259652.6600000001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67" t="s">
        <v>28</v>
      </c>
      <c r="B15" s="80" t="s">
        <v>29</v>
      </c>
      <c r="C15" s="69">
        <v>400488.07</v>
      </c>
      <c r="D15" s="70">
        <v>230419.44</v>
      </c>
      <c r="E15" s="70">
        <v>3003.66</v>
      </c>
      <c r="F15" s="69">
        <v>0</v>
      </c>
      <c r="G15" s="70">
        <v>0</v>
      </c>
      <c r="H15" s="71">
        <f t="shared" si="0"/>
        <v>3003.66</v>
      </c>
      <c r="I15" s="72">
        <v>233423.1</v>
      </c>
      <c r="J15" s="73">
        <v>0</v>
      </c>
      <c r="K15" s="74">
        <v>0</v>
      </c>
      <c r="L15" s="71">
        <f t="shared" si="1"/>
        <v>167064.97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1" t="s">
        <v>30</v>
      </c>
      <c r="B16" s="82" t="s">
        <v>31</v>
      </c>
      <c r="C16" s="69">
        <v>11546</v>
      </c>
      <c r="D16" s="70">
        <v>0</v>
      </c>
      <c r="E16" s="70">
        <v>0</v>
      </c>
      <c r="F16" s="69">
        <v>6667.82</v>
      </c>
      <c r="G16" s="70">
        <v>86.6</v>
      </c>
      <c r="H16" s="71">
        <f t="shared" si="0"/>
        <v>86.6</v>
      </c>
      <c r="I16" s="72">
        <v>6754.41</v>
      </c>
      <c r="J16" s="73">
        <v>0.01</v>
      </c>
      <c r="K16" s="74">
        <v>0</v>
      </c>
      <c r="L16" s="71">
        <f t="shared" si="1"/>
        <v>4791.59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1" t="s">
        <v>32</v>
      </c>
      <c r="B17" s="79" t="s">
        <v>33</v>
      </c>
      <c r="C17" s="69">
        <v>91827.48</v>
      </c>
      <c r="D17" s="70">
        <v>0</v>
      </c>
      <c r="E17" s="70">
        <v>0</v>
      </c>
      <c r="F17" s="69">
        <v>54357.74</v>
      </c>
      <c r="G17" s="70">
        <v>688.71</v>
      </c>
      <c r="H17" s="71">
        <f t="shared" si="0"/>
        <v>688.71</v>
      </c>
      <c r="I17" s="72">
        <v>55046.45</v>
      </c>
      <c r="J17" s="73">
        <v>0</v>
      </c>
      <c r="K17" s="74">
        <v>0</v>
      </c>
      <c r="L17" s="71">
        <f t="shared" si="1"/>
        <v>36781.03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81" t="s">
        <v>34</v>
      </c>
      <c r="B18" s="83" t="s">
        <v>35</v>
      </c>
      <c r="C18" s="69">
        <v>3008.59</v>
      </c>
      <c r="D18" s="70">
        <v>0</v>
      </c>
      <c r="E18" s="70">
        <v>0</v>
      </c>
      <c r="F18" s="69">
        <v>4.6500000000000004</v>
      </c>
      <c r="G18" s="70">
        <v>0.05</v>
      </c>
      <c r="H18" s="71">
        <f t="shared" si="0"/>
        <v>0.05</v>
      </c>
      <c r="I18" s="72">
        <v>4.7</v>
      </c>
      <c r="J18" s="73">
        <v>0</v>
      </c>
      <c r="K18" s="71">
        <v>0</v>
      </c>
      <c r="L18" s="71">
        <f t="shared" si="1"/>
        <v>3003.89</v>
      </c>
      <c r="M18" s="2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81" t="s">
        <v>36</v>
      </c>
      <c r="B19" s="68" t="s">
        <v>37</v>
      </c>
      <c r="C19" s="69">
        <v>393646.91</v>
      </c>
      <c r="D19" s="70">
        <v>0</v>
      </c>
      <c r="E19" s="70">
        <v>0</v>
      </c>
      <c r="F19" s="69">
        <v>89448.71</v>
      </c>
      <c r="G19" s="70">
        <v>2542.5700000000002</v>
      </c>
      <c r="H19" s="71">
        <f t="shared" si="0"/>
        <v>2542.5700000000002</v>
      </c>
      <c r="I19" s="72">
        <v>91991.28</v>
      </c>
      <c r="J19" s="71">
        <v>0</v>
      </c>
      <c r="K19" s="71">
        <v>0</v>
      </c>
      <c r="L19" s="71">
        <f t="shared" si="1"/>
        <v>301655.62999999995</v>
      </c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81" t="s">
        <v>38</v>
      </c>
      <c r="B20" s="68" t="s">
        <v>39</v>
      </c>
      <c r="C20" s="69">
        <v>181800.11</v>
      </c>
      <c r="D20" s="70">
        <v>0</v>
      </c>
      <c r="E20" s="70">
        <v>0</v>
      </c>
      <c r="F20" s="70">
        <v>158262.14000000001</v>
      </c>
      <c r="G20" s="70">
        <v>956.17</v>
      </c>
      <c r="H20" s="71">
        <f t="shared" si="0"/>
        <v>956.17</v>
      </c>
      <c r="I20" s="72">
        <v>159218.28</v>
      </c>
      <c r="J20" s="71">
        <v>0.03</v>
      </c>
      <c r="K20" s="71">
        <v>0</v>
      </c>
      <c r="L20" s="71">
        <f t="shared" si="1"/>
        <v>22581.829999999973</v>
      </c>
      <c r="M20" s="66"/>
      <c r="N20" s="75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81" t="s">
        <v>40</v>
      </c>
      <c r="B21" s="76" t="s">
        <v>41</v>
      </c>
      <c r="C21" s="69">
        <v>10780.73</v>
      </c>
      <c r="D21" s="70">
        <v>3671.69</v>
      </c>
      <c r="E21" s="70">
        <v>80.86</v>
      </c>
      <c r="F21" s="69">
        <v>0</v>
      </c>
      <c r="G21" s="70">
        <v>0</v>
      </c>
      <c r="H21" s="71">
        <f t="shared" si="0"/>
        <v>80.86</v>
      </c>
      <c r="I21" s="72">
        <v>3752.55</v>
      </c>
      <c r="J21" s="71">
        <v>0</v>
      </c>
      <c r="K21" s="71">
        <v>0</v>
      </c>
      <c r="L21" s="71">
        <f t="shared" si="1"/>
        <v>7028.1799999999994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1" t="s">
        <v>42</v>
      </c>
      <c r="B22" s="82" t="s">
        <v>43</v>
      </c>
      <c r="C22" s="69">
        <v>6108.29</v>
      </c>
      <c r="D22" s="70">
        <v>0</v>
      </c>
      <c r="E22" s="70">
        <v>0</v>
      </c>
      <c r="F22" s="69">
        <v>3733.65</v>
      </c>
      <c r="G22" s="70">
        <v>51.4</v>
      </c>
      <c r="H22" s="71">
        <f t="shared" si="0"/>
        <v>51.4</v>
      </c>
      <c r="I22" s="72">
        <v>3785.06</v>
      </c>
      <c r="J22" s="71">
        <v>0</v>
      </c>
      <c r="K22" s="71">
        <v>0</v>
      </c>
      <c r="L22" s="71">
        <f t="shared" si="1"/>
        <v>2323.2399999999998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1" t="s">
        <v>44</v>
      </c>
      <c r="B23" s="82" t="s">
        <v>45</v>
      </c>
      <c r="C23" s="69">
        <v>25987.57</v>
      </c>
      <c r="D23" s="70">
        <v>0</v>
      </c>
      <c r="E23" s="70">
        <v>0</v>
      </c>
      <c r="F23" s="69">
        <v>18975.68</v>
      </c>
      <c r="G23" s="70">
        <v>194.91</v>
      </c>
      <c r="H23" s="71">
        <f t="shared" si="0"/>
        <v>194.91</v>
      </c>
      <c r="I23" s="72">
        <v>19170.580000000002</v>
      </c>
      <c r="J23" s="71">
        <v>0.01</v>
      </c>
      <c r="K23" s="71">
        <v>0</v>
      </c>
      <c r="L23" s="71">
        <f t="shared" si="1"/>
        <v>6816.99</v>
      </c>
      <c r="M23" s="75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81" t="s">
        <v>46</v>
      </c>
      <c r="B24" s="79" t="s">
        <v>47</v>
      </c>
      <c r="C24" s="69">
        <v>2066035.37</v>
      </c>
      <c r="D24" s="70">
        <v>0</v>
      </c>
      <c r="E24" s="70">
        <v>0</v>
      </c>
      <c r="F24" s="69">
        <v>527785.76</v>
      </c>
      <c r="G24" s="70">
        <v>15495.27</v>
      </c>
      <c r="H24" s="71">
        <f t="shared" si="0"/>
        <v>15495.27</v>
      </c>
      <c r="I24" s="69">
        <v>543281.03</v>
      </c>
      <c r="J24" s="71">
        <v>0</v>
      </c>
      <c r="K24" s="71">
        <v>0</v>
      </c>
      <c r="L24" s="71">
        <f t="shared" si="1"/>
        <v>1522754.34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81" t="s">
        <v>48</v>
      </c>
      <c r="B25" s="84" t="s">
        <v>49</v>
      </c>
      <c r="C25" s="69">
        <v>2500.06</v>
      </c>
      <c r="D25" s="70">
        <v>0</v>
      </c>
      <c r="E25" s="70">
        <v>0</v>
      </c>
      <c r="F25" s="69">
        <v>0</v>
      </c>
      <c r="G25" s="70">
        <v>0</v>
      </c>
      <c r="H25" s="71">
        <f t="shared" si="0"/>
        <v>0</v>
      </c>
      <c r="I25" s="69">
        <v>0</v>
      </c>
      <c r="J25" s="74">
        <v>0</v>
      </c>
      <c r="K25" s="74">
        <v>0</v>
      </c>
      <c r="L25" s="71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81">
        <v>26</v>
      </c>
      <c r="B26" s="80" t="s">
        <v>50</v>
      </c>
      <c r="C26" s="69">
        <v>83411.47</v>
      </c>
      <c r="D26" s="70">
        <v>0</v>
      </c>
      <c r="E26" s="70">
        <v>0</v>
      </c>
      <c r="F26" s="69">
        <v>39342.160000000003</v>
      </c>
      <c r="G26" s="70">
        <v>417.06</v>
      </c>
      <c r="H26" s="71">
        <f t="shared" si="0"/>
        <v>417.06</v>
      </c>
      <c r="I26" s="69">
        <v>39759.22</v>
      </c>
      <c r="J26" s="74">
        <v>0</v>
      </c>
      <c r="K26" s="74">
        <v>0</v>
      </c>
      <c r="L26" s="71">
        <f t="shared" si="1"/>
        <v>43652.25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81" t="s">
        <v>51</v>
      </c>
      <c r="B27" s="85" t="s">
        <v>52</v>
      </c>
      <c r="C27" s="69">
        <v>994.4</v>
      </c>
      <c r="D27" s="70">
        <v>387.22</v>
      </c>
      <c r="E27" s="70">
        <v>7.46</v>
      </c>
      <c r="F27" s="70">
        <v>0</v>
      </c>
      <c r="G27" s="70">
        <v>0</v>
      </c>
      <c r="H27" s="71">
        <f t="shared" si="0"/>
        <v>7.46</v>
      </c>
      <c r="I27" s="69">
        <v>394.68</v>
      </c>
      <c r="J27" s="73">
        <v>0</v>
      </c>
      <c r="K27" s="74">
        <v>0</v>
      </c>
      <c r="L27" s="71">
        <f t="shared" si="1"/>
        <v>599.71999999999991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81" t="s">
        <v>53</v>
      </c>
      <c r="B28" s="85" t="s">
        <v>54</v>
      </c>
      <c r="C28" s="69">
        <v>0.01</v>
      </c>
      <c r="D28" s="70">
        <v>0</v>
      </c>
      <c r="E28" s="70">
        <v>0</v>
      </c>
      <c r="F28" s="69">
        <v>0.01</v>
      </c>
      <c r="G28" s="70">
        <v>0</v>
      </c>
      <c r="H28" s="71">
        <f t="shared" si="0"/>
        <v>0</v>
      </c>
      <c r="I28" s="69">
        <v>0.01</v>
      </c>
      <c r="J28" s="86">
        <v>0</v>
      </c>
      <c r="K28" s="74">
        <v>0</v>
      </c>
      <c r="L28" s="71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7" t="s">
        <v>55</v>
      </c>
      <c r="B29" s="88" t="s">
        <v>56</v>
      </c>
      <c r="C29" s="69">
        <v>42197.47</v>
      </c>
      <c r="D29" s="70">
        <v>3692.58</v>
      </c>
      <c r="E29" s="70">
        <v>632.96</v>
      </c>
      <c r="F29" s="69">
        <v>0</v>
      </c>
      <c r="G29" s="70">
        <v>0</v>
      </c>
      <c r="H29" s="71">
        <f t="shared" si="0"/>
        <v>632.96</v>
      </c>
      <c r="I29" s="69">
        <v>4325.54</v>
      </c>
      <c r="J29" s="86">
        <v>0</v>
      </c>
      <c r="K29" s="74">
        <v>0</v>
      </c>
      <c r="L29" s="71">
        <f t="shared" si="1"/>
        <v>37871.93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87" t="s">
        <v>57</v>
      </c>
      <c r="B30" s="88" t="s">
        <v>58</v>
      </c>
      <c r="C30" s="70">
        <v>7455</v>
      </c>
      <c r="D30" s="70">
        <v>2528.9299999999998</v>
      </c>
      <c r="E30" s="70">
        <v>111.83</v>
      </c>
      <c r="F30" s="70">
        <v>0</v>
      </c>
      <c r="G30" s="70">
        <v>0</v>
      </c>
      <c r="H30" s="71">
        <f t="shared" si="0"/>
        <v>111.83</v>
      </c>
      <c r="I30" s="70">
        <v>2640.75</v>
      </c>
      <c r="J30" s="86">
        <v>0.01</v>
      </c>
      <c r="K30" s="74">
        <v>0</v>
      </c>
      <c r="L30" s="71">
        <f t="shared" si="1"/>
        <v>4814.25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89" t="s">
        <v>59</v>
      </c>
      <c r="B31" s="85" t="s">
        <v>60</v>
      </c>
      <c r="C31" s="69">
        <v>21724.6</v>
      </c>
      <c r="D31" s="70">
        <v>12529.32</v>
      </c>
      <c r="E31" s="70">
        <v>325.87</v>
      </c>
      <c r="F31" s="69">
        <v>0</v>
      </c>
      <c r="G31" s="70">
        <v>0</v>
      </c>
      <c r="H31" s="71">
        <f t="shared" si="0"/>
        <v>325.87</v>
      </c>
      <c r="I31" s="69">
        <v>12855.19</v>
      </c>
      <c r="J31" s="74">
        <v>0</v>
      </c>
      <c r="K31" s="74">
        <v>0</v>
      </c>
      <c r="L31" s="71">
        <f t="shared" si="1"/>
        <v>8869.409999999998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9" t="s">
        <v>61</v>
      </c>
      <c r="B32" s="85" t="s">
        <v>62</v>
      </c>
      <c r="C32" s="69">
        <v>1237.17</v>
      </c>
      <c r="D32" s="70">
        <v>760.86</v>
      </c>
      <c r="E32" s="70">
        <v>18.559999999999999</v>
      </c>
      <c r="F32" s="69">
        <v>0</v>
      </c>
      <c r="G32" s="70">
        <v>0</v>
      </c>
      <c r="H32" s="71">
        <f t="shared" si="0"/>
        <v>18.559999999999999</v>
      </c>
      <c r="I32" s="69">
        <v>779.42</v>
      </c>
      <c r="J32" s="74">
        <v>0</v>
      </c>
      <c r="K32" s="74">
        <v>0</v>
      </c>
      <c r="L32" s="71">
        <f t="shared" si="1"/>
        <v>457.75000000000006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90" t="s">
        <v>63</v>
      </c>
      <c r="B33" s="91" t="s">
        <v>64</v>
      </c>
      <c r="C33" s="69">
        <v>3364161.79</v>
      </c>
      <c r="D33" s="70">
        <v>1682920.95</v>
      </c>
      <c r="E33" s="70">
        <v>50444.87</v>
      </c>
      <c r="F33" s="69">
        <v>0</v>
      </c>
      <c r="G33" s="70">
        <v>0</v>
      </c>
      <c r="H33" s="71">
        <f t="shared" si="0"/>
        <v>50444.87</v>
      </c>
      <c r="I33" s="69">
        <v>1733365.82</v>
      </c>
      <c r="J33" s="86">
        <v>0</v>
      </c>
      <c r="K33" s="74">
        <v>0</v>
      </c>
      <c r="L33" s="71">
        <f t="shared" si="1"/>
        <v>1630795.97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67" t="s">
        <v>65</v>
      </c>
      <c r="B34" s="78" t="s">
        <v>66</v>
      </c>
      <c r="C34" s="69">
        <v>2547.14</v>
      </c>
      <c r="D34" s="70">
        <v>859.66</v>
      </c>
      <c r="E34" s="70">
        <v>19.100000000000001</v>
      </c>
      <c r="F34" s="69">
        <v>0</v>
      </c>
      <c r="G34" s="70">
        <v>0</v>
      </c>
      <c r="H34" s="71">
        <f t="shared" si="0"/>
        <v>19.100000000000001</v>
      </c>
      <c r="I34" s="69">
        <v>878.76</v>
      </c>
      <c r="J34" s="74">
        <v>0</v>
      </c>
      <c r="K34" s="74">
        <v>0</v>
      </c>
      <c r="L34" s="71">
        <f t="shared" si="1"/>
        <v>1668.38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81" t="s">
        <v>67</v>
      </c>
      <c r="B35" s="83" t="s">
        <v>68</v>
      </c>
      <c r="C35" s="69">
        <v>19881</v>
      </c>
      <c r="D35" s="70">
        <v>10302.02</v>
      </c>
      <c r="E35" s="70">
        <v>149.11000000000001</v>
      </c>
      <c r="F35" s="69">
        <v>0</v>
      </c>
      <c r="G35" s="70">
        <v>0</v>
      </c>
      <c r="H35" s="71">
        <f t="shared" si="0"/>
        <v>149.11000000000001</v>
      </c>
      <c r="I35" s="69">
        <v>10451.120000000001</v>
      </c>
      <c r="J35" s="74">
        <v>0.01</v>
      </c>
      <c r="K35" s="74">
        <v>0</v>
      </c>
      <c r="L35" s="71">
        <f t="shared" si="1"/>
        <v>9429.8799999999992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89" t="s">
        <v>69</v>
      </c>
      <c r="B36" s="84" t="s">
        <v>70</v>
      </c>
      <c r="C36" s="69">
        <v>224641.08</v>
      </c>
      <c r="D36" s="70">
        <v>0</v>
      </c>
      <c r="E36" s="70">
        <v>0</v>
      </c>
      <c r="F36" s="69">
        <v>46287.33</v>
      </c>
      <c r="G36" s="69">
        <v>1123.21</v>
      </c>
      <c r="H36" s="71">
        <f t="shared" si="0"/>
        <v>1123.21</v>
      </c>
      <c r="I36" s="69">
        <v>47410.54</v>
      </c>
      <c r="J36" s="74">
        <v>0</v>
      </c>
      <c r="K36" s="74">
        <v>0</v>
      </c>
      <c r="L36" s="71">
        <f t="shared" si="1"/>
        <v>177230.54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50" t="s">
        <v>71</v>
      </c>
      <c r="B37" s="251"/>
      <c r="C37" s="92">
        <f t="shared" ref="C37:I37" si="2">SUM(C11:C36)</f>
        <v>8631679.0999999996</v>
      </c>
      <c r="D37" s="92">
        <f t="shared" si="2"/>
        <v>2319640.58</v>
      </c>
      <c r="E37" s="92">
        <f t="shared" si="2"/>
        <v>60518.16</v>
      </c>
      <c r="F37" s="92">
        <f t="shared" si="2"/>
        <v>945494.68</v>
      </c>
      <c r="G37" s="92">
        <f t="shared" si="2"/>
        <v>21565.97</v>
      </c>
      <c r="H37" s="92">
        <f t="shared" si="2"/>
        <v>82084.130000000019</v>
      </c>
      <c r="I37" s="92">
        <f t="shared" si="2"/>
        <v>3347219.32</v>
      </c>
      <c r="J37" s="93"/>
      <c r="K37" s="93"/>
      <c r="L37" s="94">
        <f>SUM(L11:L36)</f>
        <v>5284459.790000001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48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/>
    <row r="41" spans="1:26" ht="15.75" customHeight="1"/>
    <row r="42" spans="1:26" ht="15.75" customHeight="1">
      <c r="I42" s="95"/>
    </row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00"/>
  <sheetViews>
    <sheetView showGridLines="0" workbookViewId="0">
      <pane ySplit="6" topLeftCell="A7" activePane="bottomLeft" state="frozen"/>
      <selection pane="bottomLeft" activeCell="A8" sqref="A8:B8"/>
    </sheetView>
  </sheetViews>
  <sheetFormatPr defaultColWidth="14.42578125" defaultRowHeight="15" customHeight="1"/>
  <cols>
    <col min="1" max="1" width="13.28515625" customWidth="1"/>
    <col min="2" max="2" width="51.7109375" customWidth="1"/>
    <col min="3" max="8" width="23" customWidth="1"/>
    <col min="9" max="9" width="23.5703125" customWidth="1"/>
    <col min="10" max="10" width="11.5703125" customWidth="1"/>
    <col min="11" max="11" width="11.7109375" customWidth="1"/>
    <col min="12" max="12" width="23.42578125" customWidth="1"/>
    <col min="13" max="13" width="14.28515625" customWidth="1"/>
    <col min="14" max="14" width="15" customWidth="1"/>
    <col min="15" max="26" width="8.7109375" customWidth="1"/>
  </cols>
  <sheetData>
    <row r="1" spans="1:26" ht="83.2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26">
      <c r="A2" s="236" t="s">
        <v>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36" t="s">
        <v>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 t="s">
        <v>3</v>
      </c>
      <c r="B5" s="239">
        <v>45474</v>
      </c>
      <c r="C5" s="232"/>
      <c r="D5" s="232"/>
      <c r="E5" s="232"/>
      <c r="F5" s="232"/>
      <c r="G5" s="232"/>
      <c r="H5" s="232"/>
      <c r="I5" s="232"/>
      <c r="J5" s="232"/>
      <c r="K5" s="232"/>
      <c r="L5" s="24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231" t="s">
        <v>96</v>
      </c>
      <c r="B7" s="232"/>
      <c r="C7" s="240"/>
      <c r="D7" s="231" t="s">
        <v>97</v>
      </c>
      <c r="E7" s="232"/>
      <c r="F7" s="232"/>
      <c r="G7" s="232"/>
      <c r="H7" s="232"/>
      <c r="I7" s="232"/>
      <c r="J7" s="232"/>
      <c r="K7" s="233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>
      <c r="A8" s="241" t="s">
        <v>7</v>
      </c>
      <c r="B8" s="240"/>
      <c r="C8" s="4" t="s">
        <v>8</v>
      </c>
      <c r="D8" s="241" t="s">
        <v>9</v>
      </c>
      <c r="E8" s="232"/>
      <c r="F8" s="232"/>
      <c r="G8" s="232"/>
      <c r="H8" s="232"/>
      <c r="I8" s="232"/>
      <c r="J8" s="232"/>
      <c r="K8" s="233"/>
      <c r="L8" s="5"/>
      <c r="M8" s="66"/>
      <c r="N8" s="6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42"/>
      <c r="B9" s="243"/>
      <c r="C9" s="6">
        <f>B5</f>
        <v>45474</v>
      </c>
      <c r="D9" s="6">
        <f>B5-20</f>
        <v>45454</v>
      </c>
      <c r="E9" s="6">
        <f>B5</f>
        <v>45474</v>
      </c>
      <c r="F9" s="6">
        <f>B5-20</f>
        <v>45454</v>
      </c>
      <c r="G9" s="6">
        <f>B5</f>
        <v>45474</v>
      </c>
      <c r="H9" s="249">
        <f>B5</f>
        <v>45474</v>
      </c>
      <c r="I9" s="232"/>
      <c r="J9" s="232"/>
      <c r="K9" s="240"/>
      <c r="L9" s="7">
        <f>B5</f>
        <v>45474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9.5" customHeight="1">
      <c r="A10" s="244"/>
      <c r="B10" s="245"/>
      <c r="C10" s="8" t="s">
        <v>98</v>
      </c>
      <c r="D10" s="8" t="s">
        <v>11</v>
      </c>
      <c r="E10" s="8" t="s">
        <v>12</v>
      </c>
      <c r="F10" s="8" t="s">
        <v>13</v>
      </c>
      <c r="G10" s="8" t="s">
        <v>14</v>
      </c>
      <c r="H10" s="9" t="s">
        <v>15</v>
      </c>
      <c r="I10" s="10" t="s">
        <v>16</v>
      </c>
      <c r="J10" s="11" t="s">
        <v>17</v>
      </c>
      <c r="K10" s="12" t="s">
        <v>18</v>
      </c>
      <c r="L10" s="13" t="s">
        <v>19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67" t="s">
        <v>20</v>
      </c>
      <c r="B11" s="68" t="s">
        <v>21</v>
      </c>
      <c r="C11" s="69">
        <v>2004.92</v>
      </c>
      <c r="D11" s="70">
        <v>0</v>
      </c>
      <c r="E11" s="70">
        <v>0</v>
      </c>
      <c r="F11" s="69">
        <v>639.04999999999995</v>
      </c>
      <c r="G11" s="70">
        <v>10.02</v>
      </c>
      <c r="H11" s="71">
        <f t="shared" ref="H11:H36" si="0">E11+G11</f>
        <v>10.02</v>
      </c>
      <c r="I11" s="72">
        <v>649.07000000000005</v>
      </c>
      <c r="J11" s="73">
        <v>0</v>
      </c>
      <c r="K11" s="74">
        <v>0</v>
      </c>
      <c r="L11" s="71">
        <f t="shared" ref="L11:L36" si="1">C11-D11-E11-F11-G11+J11-K11</f>
        <v>1355.8500000000001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>
      <c r="A12" s="67" t="s">
        <v>22</v>
      </c>
      <c r="B12" s="76" t="s">
        <v>23</v>
      </c>
      <c r="C12" s="69">
        <v>40596.839999999997</v>
      </c>
      <c r="D12" s="70">
        <v>10550.88</v>
      </c>
      <c r="E12" s="70">
        <v>270.64999999999998</v>
      </c>
      <c r="F12" s="69">
        <v>0</v>
      </c>
      <c r="G12" s="70">
        <v>0</v>
      </c>
      <c r="H12" s="71">
        <f t="shared" si="0"/>
        <v>270.64999999999998</v>
      </c>
      <c r="I12" s="72">
        <v>10821.52</v>
      </c>
      <c r="J12" s="73">
        <v>0.01</v>
      </c>
      <c r="K12" s="74">
        <v>0</v>
      </c>
      <c r="L12" s="71">
        <f t="shared" si="1"/>
        <v>29775.319999999996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29.25">
      <c r="A13" s="77" t="s">
        <v>24</v>
      </c>
      <c r="B13" s="78" t="s">
        <v>25</v>
      </c>
      <c r="C13" s="70">
        <v>899</v>
      </c>
      <c r="D13" s="70">
        <v>195.53</v>
      </c>
      <c r="E13" s="70">
        <v>6.74</v>
      </c>
      <c r="F13" s="70">
        <v>0</v>
      </c>
      <c r="G13" s="70">
        <v>0</v>
      </c>
      <c r="H13" s="71">
        <f t="shared" si="0"/>
        <v>6.74</v>
      </c>
      <c r="I13" s="71">
        <v>202.28</v>
      </c>
      <c r="J13" s="73">
        <v>0</v>
      </c>
      <c r="K13" s="74">
        <v>0</v>
      </c>
      <c r="L13" s="71">
        <f t="shared" si="1"/>
        <v>696.73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67" t="s">
        <v>26</v>
      </c>
      <c r="B14" s="79" t="s">
        <v>27</v>
      </c>
      <c r="C14" s="69">
        <v>1627197.03</v>
      </c>
      <c r="D14" s="69">
        <v>366545.37</v>
      </c>
      <c r="E14" s="70">
        <v>5446.49</v>
      </c>
      <c r="F14" s="69">
        <v>0</v>
      </c>
      <c r="G14" s="70">
        <v>0</v>
      </c>
      <c r="H14" s="71">
        <f t="shared" si="0"/>
        <v>5446.49</v>
      </c>
      <c r="I14" s="72">
        <v>371991.86</v>
      </c>
      <c r="J14" s="73">
        <v>0</v>
      </c>
      <c r="K14" s="74">
        <v>0</v>
      </c>
      <c r="L14" s="71">
        <f t="shared" si="1"/>
        <v>1255205.1700000002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>
      <c r="A15" s="67" t="s">
        <v>28</v>
      </c>
      <c r="B15" s="80" t="s">
        <v>29</v>
      </c>
      <c r="C15" s="69">
        <v>400488.07</v>
      </c>
      <c r="D15" s="70">
        <v>233423.1</v>
      </c>
      <c r="E15" s="70">
        <v>3003.66</v>
      </c>
      <c r="F15" s="69">
        <v>0</v>
      </c>
      <c r="G15" s="70">
        <v>0</v>
      </c>
      <c r="H15" s="71">
        <f t="shared" si="0"/>
        <v>3003.66</v>
      </c>
      <c r="I15" s="72">
        <v>236426.76</v>
      </c>
      <c r="J15" s="73">
        <v>0</v>
      </c>
      <c r="K15" s="74">
        <v>0</v>
      </c>
      <c r="L15" s="71">
        <f t="shared" si="1"/>
        <v>164061.31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1" t="s">
        <v>30</v>
      </c>
      <c r="B16" s="82" t="s">
        <v>31</v>
      </c>
      <c r="C16" s="69">
        <v>11546</v>
      </c>
      <c r="D16" s="70">
        <v>0</v>
      </c>
      <c r="E16" s="70">
        <v>0</v>
      </c>
      <c r="F16" s="69">
        <v>6754.41</v>
      </c>
      <c r="G16" s="70">
        <v>86.6</v>
      </c>
      <c r="H16" s="71">
        <f t="shared" si="0"/>
        <v>86.6</v>
      </c>
      <c r="I16" s="72">
        <v>6841.01</v>
      </c>
      <c r="J16" s="73">
        <v>0.01</v>
      </c>
      <c r="K16" s="74">
        <v>0</v>
      </c>
      <c r="L16" s="71">
        <f t="shared" si="1"/>
        <v>4705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1" t="s">
        <v>32</v>
      </c>
      <c r="B17" s="79" t="s">
        <v>33</v>
      </c>
      <c r="C17" s="69">
        <v>91827.48</v>
      </c>
      <c r="D17" s="70">
        <v>0</v>
      </c>
      <c r="E17" s="70">
        <v>0</v>
      </c>
      <c r="F17" s="69">
        <v>55046.45</v>
      </c>
      <c r="G17" s="70">
        <v>688.71</v>
      </c>
      <c r="H17" s="71">
        <f t="shared" si="0"/>
        <v>688.71</v>
      </c>
      <c r="I17" s="72">
        <v>55735.15</v>
      </c>
      <c r="J17" s="73">
        <v>0</v>
      </c>
      <c r="K17" s="74">
        <v>0</v>
      </c>
      <c r="L17" s="71">
        <f t="shared" si="1"/>
        <v>36092.32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49" t="s">
        <v>34</v>
      </c>
      <c r="B18" s="96" t="s">
        <v>35</v>
      </c>
      <c r="C18" s="51">
        <v>3008.59</v>
      </c>
      <c r="D18" s="52">
        <v>0</v>
      </c>
      <c r="E18" s="52">
        <v>0</v>
      </c>
      <c r="F18" s="51">
        <v>4.7</v>
      </c>
      <c r="G18" s="52">
        <v>15.04</v>
      </c>
      <c r="H18" s="53">
        <f t="shared" si="0"/>
        <v>15.04</v>
      </c>
      <c r="I18" s="62">
        <v>19.739999999999998</v>
      </c>
      <c r="J18" s="63">
        <v>0</v>
      </c>
      <c r="K18" s="53">
        <v>0</v>
      </c>
      <c r="L18" s="53">
        <f t="shared" si="1"/>
        <v>2988.8500000000004</v>
      </c>
      <c r="M18" s="97" t="s">
        <v>99</v>
      </c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1"/>
      <c r="Z18" s="1"/>
    </row>
    <row r="19" spans="1:26">
      <c r="A19" s="81" t="s">
        <v>36</v>
      </c>
      <c r="B19" s="68" t="s">
        <v>37</v>
      </c>
      <c r="C19" s="69">
        <v>394606.89</v>
      </c>
      <c r="D19" s="70">
        <v>0</v>
      </c>
      <c r="E19" s="70">
        <v>0</v>
      </c>
      <c r="F19" s="69">
        <v>91991.28</v>
      </c>
      <c r="G19" s="70">
        <v>2542.5700000000002</v>
      </c>
      <c r="H19" s="71">
        <f t="shared" si="0"/>
        <v>2542.5700000000002</v>
      </c>
      <c r="I19" s="72">
        <v>94533.85</v>
      </c>
      <c r="J19" s="71">
        <v>0</v>
      </c>
      <c r="K19" s="71">
        <v>0</v>
      </c>
      <c r="L19" s="71">
        <f t="shared" si="1"/>
        <v>300073.03999999998</v>
      </c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>
      <c r="A20" s="81" t="s">
        <v>38</v>
      </c>
      <c r="B20" s="68" t="s">
        <v>39</v>
      </c>
      <c r="C20" s="69">
        <v>181800.11</v>
      </c>
      <c r="D20" s="70">
        <v>0</v>
      </c>
      <c r="E20" s="70">
        <v>0</v>
      </c>
      <c r="F20" s="70">
        <v>159218.28</v>
      </c>
      <c r="G20" s="70">
        <v>550.23</v>
      </c>
      <c r="H20" s="71">
        <f t="shared" si="0"/>
        <v>550.23</v>
      </c>
      <c r="I20" s="72">
        <v>159768.51</v>
      </c>
      <c r="J20" s="71">
        <v>0</v>
      </c>
      <c r="K20" s="71">
        <v>0</v>
      </c>
      <c r="L20" s="71">
        <f t="shared" si="1"/>
        <v>22031.599999999988</v>
      </c>
      <c r="M20" s="66"/>
      <c r="N20" s="75"/>
      <c r="O20" s="75"/>
      <c r="P20" s="75"/>
      <c r="Q20" s="75"/>
      <c r="R20" s="75"/>
      <c r="S20" s="75"/>
      <c r="T20" s="75"/>
      <c r="U20" s="75"/>
      <c r="V20" s="1"/>
      <c r="W20" s="1"/>
      <c r="X20" s="1"/>
      <c r="Y20" s="1"/>
      <c r="Z20" s="1"/>
    </row>
    <row r="21" spans="1:26" ht="15.75" customHeight="1">
      <c r="A21" s="81" t="s">
        <v>40</v>
      </c>
      <c r="B21" s="76" t="s">
        <v>41</v>
      </c>
      <c r="C21" s="69">
        <v>10780.73</v>
      </c>
      <c r="D21" s="70">
        <v>3752.55</v>
      </c>
      <c r="E21" s="70">
        <v>80.86</v>
      </c>
      <c r="F21" s="69">
        <v>0</v>
      </c>
      <c r="G21" s="70">
        <v>0</v>
      </c>
      <c r="H21" s="71">
        <f t="shared" si="0"/>
        <v>80.86</v>
      </c>
      <c r="I21" s="72">
        <v>3833.4</v>
      </c>
      <c r="J21" s="71">
        <v>0.01</v>
      </c>
      <c r="K21" s="71">
        <v>0</v>
      </c>
      <c r="L21" s="71">
        <f t="shared" si="1"/>
        <v>6947.33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1" t="s">
        <v>42</v>
      </c>
      <c r="B22" s="82" t="s">
        <v>43</v>
      </c>
      <c r="C22" s="69">
        <v>6108.29</v>
      </c>
      <c r="D22" s="70">
        <v>0</v>
      </c>
      <c r="E22" s="70">
        <v>0</v>
      </c>
      <c r="F22" s="69">
        <v>3785.06</v>
      </c>
      <c r="G22" s="70">
        <v>51.4</v>
      </c>
      <c r="H22" s="71">
        <f t="shared" si="0"/>
        <v>51.4</v>
      </c>
      <c r="I22" s="72">
        <v>3836.46</v>
      </c>
      <c r="J22" s="71">
        <v>0</v>
      </c>
      <c r="K22" s="71">
        <v>0</v>
      </c>
      <c r="L22" s="71">
        <f t="shared" si="1"/>
        <v>2271.83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1" t="s">
        <v>44</v>
      </c>
      <c r="B23" s="82" t="s">
        <v>45</v>
      </c>
      <c r="C23" s="69">
        <v>25987.57</v>
      </c>
      <c r="D23" s="70">
        <v>0</v>
      </c>
      <c r="E23" s="70">
        <v>0</v>
      </c>
      <c r="F23" s="69">
        <v>19170.580000000002</v>
      </c>
      <c r="G23" s="70">
        <v>143.75</v>
      </c>
      <c r="H23" s="71">
        <f t="shared" si="0"/>
        <v>143.75</v>
      </c>
      <c r="I23" s="72">
        <v>19314.330000000002</v>
      </c>
      <c r="J23" s="71">
        <v>0</v>
      </c>
      <c r="K23" s="71">
        <v>0</v>
      </c>
      <c r="L23" s="71">
        <f t="shared" si="1"/>
        <v>6673.239999999998</v>
      </c>
      <c r="M23" s="75"/>
      <c r="N23" s="75"/>
      <c r="O23" s="7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81" t="s">
        <v>46</v>
      </c>
      <c r="B24" s="79" t="s">
        <v>47</v>
      </c>
      <c r="C24" s="69">
        <v>2066035.37</v>
      </c>
      <c r="D24" s="70">
        <v>0</v>
      </c>
      <c r="E24" s="70">
        <v>0</v>
      </c>
      <c r="F24" s="69">
        <v>543281.03</v>
      </c>
      <c r="G24" s="70">
        <v>15495.27</v>
      </c>
      <c r="H24" s="71">
        <f t="shared" si="0"/>
        <v>15495.27</v>
      </c>
      <c r="I24" s="69">
        <v>558776.30000000005</v>
      </c>
      <c r="J24" s="71">
        <v>0.01</v>
      </c>
      <c r="K24" s="71">
        <v>0</v>
      </c>
      <c r="L24" s="71">
        <f t="shared" si="1"/>
        <v>1507259.08</v>
      </c>
      <c r="M24" s="29"/>
      <c r="N24" s="3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81" t="s">
        <v>48</v>
      </c>
      <c r="B25" s="84" t="s">
        <v>49</v>
      </c>
      <c r="C25" s="69">
        <v>2500.06</v>
      </c>
      <c r="D25" s="70">
        <v>0</v>
      </c>
      <c r="E25" s="70">
        <v>0</v>
      </c>
      <c r="F25" s="69">
        <v>0</v>
      </c>
      <c r="G25" s="70">
        <v>0</v>
      </c>
      <c r="H25" s="71">
        <f t="shared" si="0"/>
        <v>0</v>
      </c>
      <c r="I25" s="69">
        <v>0</v>
      </c>
      <c r="J25" s="74">
        <v>0</v>
      </c>
      <c r="K25" s="74">
        <v>0</v>
      </c>
      <c r="L25" s="71">
        <f t="shared" si="1"/>
        <v>2500.06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81">
        <v>26</v>
      </c>
      <c r="B26" s="80" t="s">
        <v>50</v>
      </c>
      <c r="C26" s="69">
        <v>83411.47</v>
      </c>
      <c r="D26" s="70">
        <v>0</v>
      </c>
      <c r="E26" s="70">
        <v>0</v>
      </c>
      <c r="F26" s="69">
        <v>39759.22</v>
      </c>
      <c r="G26" s="70">
        <v>417.06</v>
      </c>
      <c r="H26" s="71">
        <f t="shared" si="0"/>
        <v>417.06</v>
      </c>
      <c r="I26" s="69">
        <v>40176.28</v>
      </c>
      <c r="J26" s="74">
        <v>0</v>
      </c>
      <c r="K26" s="74">
        <v>0</v>
      </c>
      <c r="L26" s="71">
        <f t="shared" si="1"/>
        <v>43235.19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81" t="s">
        <v>51</v>
      </c>
      <c r="B27" s="85" t="s">
        <v>52</v>
      </c>
      <c r="C27" s="69">
        <v>994.4</v>
      </c>
      <c r="D27" s="70">
        <v>394.68</v>
      </c>
      <c r="E27" s="70">
        <v>7.46</v>
      </c>
      <c r="F27" s="70">
        <v>0</v>
      </c>
      <c r="G27" s="70">
        <v>0</v>
      </c>
      <c r="H27" s="71">
        <f t="shared" si="0"/>
        <v>7.46</v>
      </c>
      <c r="I27" s="69">
        <v>402.14</v>
      </c>
      <c r="J27" s="73">
        <v>0</v>
      </c>
      <c r="K27" s="74">
        <v>0</v>
      </c>
      <c r="L27" s="71">
        <f t="shared" si="1"/>
        <v>592.26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81" t="s">
        <v>53</v>
      </c>
      <c r="B28" s="85" t="s">
        <v>54</v>
      </c>
      <c r="C28" s="69">
        <v>0.01</v>
      </c>
      <c r="D28" s="70">
        <v>0</v>
      </c>
      <c r="E28" s="70">
        <v>0</v>
      </c>
      <c r="F28" s="69">
        <v>0.01</v>
      </c>
      <c r="G28" s="70">
        <v>0</v>
      </c>
      <c r="H28" s="71">
        <f t="shared" si="0"/>
        <v>0</v>
      </c>
      <c r="I28" s="69">
        <v>0.01</v>
      </c>
      <c r="J28" s="86">
        <v>0</v>
      </c>
      <c r="K28" s="74">
        <v>0</v>
      </c>
      <c r="L28" s="71">
        <f t="shared" si="1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7" t="s">
        <v>55</v>
      </c>
      <c r="B29" s="88" t="s">
        <v>56</v>
      </c>
      <c r="C29" s="69">
        <v>46277.07</v>
      </c>
      <c r="D29" s="70">
        <v>4325.54</v>
      </c>
      <c r="E29" s="70">
        <v>632.96</v>
      </c>
      <c r="F29" s="69">
        <v>0</v>
      </c>
      <c r="G29" s="70">
        <v>0</v>
      </c>
      <c r="H29" s="71">
        <f t="shared" si="0"/>
        <v>632.96</v>
      </c>
      <c r="I29" s="69">
        <v>4958.5</v>
      </c>
      <c r="J29" s="86">
        <v>0</v>
      </c>
      <c r="K29" s="74">
        <v>0</v>
      </c>
      <c r="L29" s="71">
        <f t="shared" si="1"/>
        <v>41318.57</v>
      </c>
      <c r="M29" s="29">
        <f>SUM(L11:L36)</f>
        <v>5209973.76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87" t="s">
        <v>57</v>
      </c>
      <c r="B30" s="88" t="s">
        <v>58</v>
      </c>
      <c r="C30" s="70">
        <v>7455</v>
      </c>
      <c r="D30" s="70">
        <v>2640.75</v>
      </c>
      <c r="E30" s="70">
        <v>111.83</v>
      </c>
      <c r="F30" s="70">
        <v>0</v>
      </c>
      <c r="G30" s="70">
        <v>0</v>
      </c>
      <c r="H30" s="71">
        <f t="shared" si="0"/>
        <v>111.83</v>
      </c>
      <c r="I30" s="70">
        <v>2752.58</v>
      </c>
      <c r="J30" s="86">
        <v>0.01</v>
      </c>
      <c r="K30" s="74">
        <v>0</v>
      </c>
      <c r="L30" s="71">
        <f t="shared" si="1"/>
        <v>4702.43</v>
      </c>
      <c r="M30" s="99">
        <f>SUM(I11:I36)</f>
        <v>3428878.8600000003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>
      <c r="A31" s="89" t="s">
        <v>59</v>
      </c>
      <c r="B31" s="85" t="s">
        <v>60</v>
      </c>
      <c r="C31" s="69">
        <v>21724.6</v>
      </c>
      <c r="D31" s="70">
        <v>12855.19</v>
      </c>
      <c r="E31" s="70">
        <v>325.87</v>
      </c>
      <c r="F31" s="69">
        <v>0</v>
      </c>
      <c r="G31" s="70">
        <v>0</v>
      </c>
      <c r="H31" s="71">
        <f t="shared" si="0"/>
        <v>325.87</v>
      </c>
      <c r="I31" s="69">
        <v>13181.06</v>
      </c>
      <c r="J31" s="74">
        <v>0.01</v>
      </c>
      <c r="K31" s="74">
        <v>0</v>
      </c>
      <c r="L31" s="71">
        <f t="shared" si="1"/>
        <v>8543.5499999999975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9" t="s">
        <v>61</v>
      </c>
      <c r="B32" s="85" t="s">
        <v>62</v>
      </c>
      <c r="C32" s="69">
        <v>1237.17</v>
      </c>
      <c r="D32" s="70">
        <v>779.42</v>
      </c>
      <c r="E32" s="70">
        <v>18.559999999999999</v>
      </c>
      <c r="F32" s="69">
        <v>0</v>
      </c>
      <c r="G32" s="70">
        <v>0</v>
      </c>
      <c r="H32" s="71">
        <f t="shared" si="0"/>
        <v>18.559999999999999</v>
      </c>
      <c r="I32" s="69">
        <v>797.97</v>
      </c>
      <c r="J32" s="74">
        <v>0.01</v>
      </c>
      <c r="K32" s="74">
        <v>0</v>
      </c>
      <c r="L32" s="71">
        <f t="shared" si="1"/>
        <v>439.2000000000001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90" t="s">
        <v>63</v>
      </c>
      <c r="B33" s="91" t="s">
        <v>64</v>
      </c>
      <c r="C33" s="69">
        <v>3364161.79</v>
      </c>
      <c r="D33" s="70">
        <v>1733365.82</v>
      </c>
      <c r="E33" s="70">
        <v>50462.43</v>
      </c>
      <c r="F33" s="69">
        <v>0</v>
      </c>
      <c r="G33" s="70">
        <v>0</v>
      </c>
      <c r="H33" s="71">
        <f t="shared" si="0"/>
        <v>50462.43</v>
      </c>
      <c r="I33" s="69">
        <v>1783828.24</v>
      </c>
      <c r="J33" s="86">
        <v>0.01</v>
      </c>
      <c r="K33" s="74">
        <v>0</v>
      </c>
      <c r="L33" s="71">
        <f t="shared" si="1"/>
        <v>1580333.55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67" t="s">
        <v>65</v>
      </c>
      <c r="B34" s="78" t="s">
        <v>66</v>
      </c>
      <c r="C34" s="69">
        <v>3682.04</v>
      </c>
      <c r="D34" s="70">
        <v>878.76</v>
      </c>
      <c r="E34" s="70">
        <v>19.100000000000001</v>
      </c>
      <c r="F34" s="69">
        <v>0</v>
      </c>
      <c r="G34" s="70">
        <v>0</v>
      </c>
      <c r="H34" s="71">
        <f t="shared" si="0"/>
        <v>19.100000000000001</v>
      </c>
      <c r="I34" s="69">
        <v>897.87</v>
      </c>
      <c r="J34" s="74">
        <v>0</v>
      </c>
      <c r="K34" s="74">
        <v>0.01</v>
      </c>
      <c r="L34" s="71">
        <f t="shared" si="1"/>
        <v>2784.1699999999996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81" t="s">
        <v>67</v>
      </c>
      <c r="B35" s="83" t="s">
        <v>68</v>
      </c>
      <c r="C35" s="69">
        <v>19881</v>
      </c>
      <c r="D35" s="70">
        <v>10451.120000000001</v>
      </c>
      <c r="E35" s="70">
        <v>149.1</v>
      </c>
      <c r="F35" s="69">
        <v>0</v>
      </c>
      <c r="G35" s="70">
        <v>0</v>
      </c>
      <c r="H35" s="71">
        <f t="shared" si="0"/>
        <v>149.1</v>
      </c>
      <c r="I35" s="69">
        <v>10600.23</v>
      </c>
      <c r="J35" s="74">
        <v>0</v>
      </c>
      <c r="K35" s="74">
        <v>0.01</v>
      </c>
      <c r="L35" s="71">
        <f t="shared" si="1"/>
        <v>9280.7699999999986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89" t="s">
        <v>69</v>
      </c>
      <c r="B36" s="84" t="s">
        <v>70</v>
      </c>
      <c r="C36" s="69">
        <v>224641.08</v>
      </c>
      <c r="D36" s="70">
        <v>0</v>
      </c>
      <c r="E36" s="70">
        <v>0</v>
      </c>
      <c r="F36" s="69">
        <v>47410.54</v>
      </c>
      <c r="G36" s="69">
        <v>1123.21</v>
      </c>
      <c r="H36" s="71">
        <f t="shared" si="0"/>
        <v>1123.21</v>
      </c>
      <c r="I36" s="69">
        <v>48533.74</v>
      </c>
      <c r="J36" s="74">
        <v>0.01</v>
      </c>
      <c r="K36" s="74">
        <v>0</v>
      </c>
      <c r="L36" s="71">
        <f t="shared" si="1"/>
        <v>176107.34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50" t="s">
        <v>71</v>
      </c>
      <c r="B37" s="251"/>
      <c r="C37" s="92">
        <f t="shared" ref="C37:I37" si="2">SUM(C11:C36)</f>
        <v>8638852.5800000001</v>
      </c>
      <c r="D37" s="92">
        <f t="shared" si="2"/>
        <v>2380158.71</v>
      </c>
      <c r="E37" s="92">
        <f t="shared" si="2"/>
        <v>60535.71</v>
      </c>
      <c r="F37" s="92">
        <f t="shared" si="2"/>
        <v>967060.6100000001</v>
      </c>
      <c r="G37" s="92">
        <f t="shared" si="2"/>
        <v>21123.86</v>
      </c>
      <c r="H37" s="92">
        <f t="shared" si="2"/>
        <v>81659.570000000022</v>
      </c>
      <c r="I37" s="92">
        <f t="shared" si="2"/>
        <v>3428878.8600000003</v>
      </c>
      <c r="J37" s="93"/>
      <c r="K37" s="93"/>
      <c r="L37" s="94">
        <f>SUM(L11:L36)</f>
        <v>5209973.76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248" t="s">
        <v>76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4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/>
    <row r="41" spans="1:26" ht="15.75" customHeight="1"/>
    <row r="42" spans="1:26" ht="15.75" customHeight="1">
      <c r="I42" s="95"/>
    </row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spans="5:5" ht="15.75" customHeight="1">
      <c r="E49" s="48" t="s">
        <v>77</v>
      </c>
    </row>
    <row r="50" spans="5:5" ht="15.75" customHeight="1"/>
    <row r="51" spans="5:5" ht="15.75" customHeight="1"/>
    <row r="52" spans="5:5" ht="15.75" customHeight="1"/>
    <row r="53" spans="5:5" ht="15.75" customHeight="1"/>
    <row r="54" spans="5:5" ht="15.75" customHeight="1"/>
    <row r="55" spans="5:5" ht="15.75" customHeight="1"/>
    <row r="56" spans="5:5" ht="15.75" customHeight="1"/>
    <row r="57" spans="5:5" ht="15.75" customHeight="1"/>
    <row r="58" spans="5:5" ht="15.75" customHeight="1"/>
    <row r="59" spans="5:5" ht="15.75" customHeight="1"/>
    <row r="60" spans="5:5" ht="15.75" customHeight="1"/>
    <row r="61" spans="5:5" ht="15.75" customHeight="1"/>
    <row r="62" spans="5:5" ht="15.75" customHeight="1"/>
    <row r="63" spans="5:5" ht="15.75" customHeight="1"/>
    <row r="64" spans="5: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8:B8"/>
    <mergeCell ref="A9:B10"/>
    <mergeCell ref="A37:B37"/>
    <mergeCell ref="A38:L38"/>
    <mergeCell ref="D8:K8"/>
    <mergeCell ref="H9:K9"/>
    <mergeCell ref="A6:L6"/>
    <mergeCell ref="D7:K7"/>
    <mergeCell ref="A1:L1"/>
    <mergeCell ref="A2:L2"/>
    <mergeCell ref="A3:L3"/>
    <mergeCell ref="A4:L4"/>
    <mergeCell ref="B5:L5"/>
    <mergeCell ref="A7:C7"/>
  </mergeCells>
  <pageMargins left="0.25" right="0.25" top="0.75" bottom="0.75" header="0" footer="0"/>
  <pageSetup paperSize="9" fitToHeight="0" orientation="landscape"/>
  <headerFooter>
    <oddHeader>&amp;C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DEZEMBRO 23 </vt:lpstr>
      <vt:lpstr>JANEIRO 24</vt:lpstr>
      <vt:lpstr>FEVEREIRO 24</vt:lpstr>
      <vt:lpstr>MARÇO 24 </vt:lpstr>
      <vt:lpstr>ABRIL 24</vt:lpstr>
      <vt:lpstr>ABRIL 24 (2)</vt:lpstr>
      <vt:lpstr>MAIO 24</vt:lpstr>
      <vt:lpstr>JUNHO 24</vt:lpstr>
      <vt:lpstr>JULHO 24</vt:lpstr>
      <vt:lpstr>AGOSTO 24</vt:lpstr>
      <vt:lpstr>SETEMBRO 24</vt:lpstr>
      <vt:lpstr>OUTUBRO 24</vt:lpstr>
      <vt:lpstr>NOVEMBRO 24</vt:lpstr>
      <vt:lpstr>DEZEMBRO 24</vt:lpstr>
      <vt:lpstr>JANEIRO 25 (2)</vt:lpstr>
      <vt:lpstr>JANEIRO 25 MEMORIA</vt:lpstr>
      <vt:lpstr>JANEIRO 25</vt:lpstr>
      <vt:lpstr>FEVEREIRO 25 MEMÓRIA</vt:lpstr>
      <vt:lpstr>FEVEREIRO 25</vt:lpstr>
      <vt:lpstr>MARÇO 25</vt:lpstr>
      <vt:lpstr>ABRIL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NASCIMENTO</dc:creator>
  <cp:lastModifiedBy>Cristiane Weber Neves</cp:lastModifiedBy>
  <dcterms:created xsi:type="dcterms:W3CDTF">2019-05-02T16:04:35Z</dcterms:created>
  <dcterms:modified xsi:type="dcterms:W3CDTF">2025-05-07T19:34:55Z</dcterms:modified>
</cp:coreProperties>
</file>