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J:\AMI-DF\2. Site de RI e CVM\"/>
    </mc:Choice>
  </mc:AlternateContent>
  <xr:revisionPtr revIDLastSave="0" documentId="13_ncr:1_{B0F49A00-8CAD-45A7-8ACB-70B68D36199D}" xr6:coauthVersionLast="47" xr6:coauthVersionMax="47" xr10:uidLastSave="{00000000-0000-0000-0000-000000000000}"/>
  <bookViews>
    <workbookView xWindow="-120" yWindow="-120" windowWidth="29040" windowHeight="15720" xr2:uid="{3FA72221-329C-4439-97AA-DD419CAE0D3D}"/>
  </bookViews>
  <sheets>
    <sheet name="MENU" sheetId="9" r:id="rId1"/>
    <sheet name="DRE " sheetId="10" r:id="rId2"/>
    <sheet name="Balanço Patrimonial" sheetId="11" r:id="rId3"/>
    <sheet name="DFC" sheetId="6" r:id="rId4"/>
    <sheet name="Endividamento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1" i="6" l="1"/>
  <c r="W81" i="6"/>
  <c r="R81" i="6"/>
  <c r="M81" i="6"/>
  <c r="H81" i="6"/>
  <c r="C81" i="6"/>
  <c r="AF77" i="6"/>
  <c r="AE77" i="6"/>
  <c r="AD77" i="6"/>
  <c r="AC77" i="6"/>
  <c r="AA77" i="6"/>
  <c r="Z77" i="6"/>
  <c r="Y77" i="6"/>
  <c r="X77" i="6"/>
  <c r="V77" i="6"/>
  <c r="U77" i="6"/>
  <c r="T77" i="6"/>
  <c r="S77" i="6"/>
  <c r="Q77" i="6"/>
  <c r="P77" i="6"/>
  <c r="O77" i="6"/>
  <c r="N77" i="6"/>
  <c r="L77" i="6"/>
  <c r="K77" i="6"/>
  <c r="J77" i="6"/>
  <c r="I77" i="6"/>
  <c r="G77" i="6"/>
  <c r="F77" i="6"/>
  <c r="E77" i="6"/>
  <c r="D77" i="6"/>
  <c r="AB75" i="6"/>
  <c r="M75" i="6"/>
  <c r="H75" i="6"/>
  <c r="C75" i="6"/>
  <c r="AB74" i="6"/>
  <c r="M74" i="6"/>
  <c r="H74" i="6"/>
  <c r="H77" i="6" s="1"/>
  <c r="C74" i="6"/>
  <c r="AB73" i="6"/>
  <c r="M73" i="6"/>
  <c r="H73" i="6"/>
  <c r="C73" i="6"/>
  <c r="AB72" i="6"/>
  <c r="M72" i="6"/>
  <c r="H72" i="6"/>
  <c r="C72" i="6"/>
  <c r="C77" i="6" s="1"/>
  <c r="AB71" i="6"/>
  <c r="AB77" i="6" s="1"/>
  <c r="W71" i="6"/>
  <c r="W77" i="6" s="1"/>
  <c r="R71" i="6"/>
  <c r="R77" i="6" s="1"/>
  <c r="M71" i="6"/>
  <c r="M77" i="6" s="1"/>
  <c r="H71" i="6"/>
  <c r="C71" i="6"/>
  <c r="AF68" i="6"/>
  <c r="AE68" i="6"/>
  <c r="AD68" i="6"/>
  <c r="AC68" i="6"/>
  <c r="AA68" i="6"/>
  <c r="Z68" i="6"/>
  <c r="Y68" i="6"/>
  <c r="X68" i="6"/>
  <c r="V68" i="6"/>
  <c r="U68" i="6"/>
  <c r="T68" i="6"/>
  <c r="S68" i="6"/>
  <c r="Q68" i="6"/>
  <c r="P68" i="6"/>
  <c r="O68" i="6"/>
  <c r="N68" i="6"/>
  <c r="M68" i="6"/>
  <c r="L68" i="6"/>
  <c r="K68" i="6"/>
  <c r="J68" i="6"/>
  <c r="I68" i="6"/>
  <c r="G68" i="6"/>
  <c r="F68" i="6"/>
  <c r="E68" i="6"/>
  <c r="D68" i="6"/>
  <c r="AB66" i="6"/>
  <c r="AB68" i="6" s="1"/>
  <c r="W66" i="6"/>
  <c r="W68" i="6" s="1"/>
  <c r="R66" i="6"/>
  <c r="M66" i="6"/>
  <c r="H66" i="6"/>
  <c r="C66" i="6"/>
  <c r="AB65" i="6"/>
  <c r="W65" i="6"/>
  <c r="R65" i="6"/>
  <c r="M65" i="6"/>
  <c r="H65" i="6"/>
  <c r="H68" i="6" s="1"/>
  <c r="C65" i="6"/>
  <c r="C68" i="6" s="1"/>
  <c r="R68" i="6"/>
  <c r="AB60" i="6"/>
  <c r="W60" i="6"/>
  <c r="R60" i="6"/>
  <c r="M60" i="6"/>
  <c r="H60" i="6"/>
  <c r="C60" i="6"/>
  <c r="AB59" i="6"/>
  <c r="W59" i="6"/>
  <c r="R59" i="6"/>
  <c r="M59" i="6"/>
  <c r="H59" i="6"/>
  <c r="C59" i="6"/>
  <c r="AA57" i="6"/>
  <c r="AA62" i="6" s="1"/>
  <c r="AA79" i="6" s="1"/>
  <c r="AA83" i="6" s="1"/>
  <c r="Z81" i="6" s="1"/>
  <c r="Z57" i="6"/>
  <c r="Z62" i="6" s="1"/>
  <c r="Z79" i="6" s="1"/>
  <c r="P57" i="6"/>
  <c r="P62" i="6" s="1"/>
  <c r="P79" i="6" s="1"/>
  <c r="O57" i="6"/>
  <c r="O62" i="6" s="1"/>
  <c r="O79" i="6" s="1"/>
  <c r="N57" i="6"/>
  <c r="D57" i="6"/>
  <c r="D62" i="6" s="1"/>
  <c r="D79" i="6" s="1"/>
  <c r="M55" i="6"/>
  <c r="W54" i="6"/>
  <c r="M54" i="6"/>
  <c r="AB53" i="6"/>
  <c r="W53" i="6"/>
  <c r="R53" i="6"/>
  <c r="M53" i="6"/>
  <c r="H53" i="6"/>
  <c r="C53" i="6"/>
  <c r="AB52" i="6"/>
  <c r="W52" i="6"/>
  <c r="R52" i="6"/>
  <c r="M52" i="6"/>
  <c r="H52" i="6"/>
  <c r="C52" i="6"/>
  <c r="AB51" i="6"/>
  <c r="W51" i="6"/>
  <c r="R51" i="6"/>
  <c r="M51" i="6"/>
  <c r="H51" i="6"/>
  <c r="C51" i="6"/>
  <c r="AB50" i="6"/>
  <c r="W50" i="6"/>
  <c r="R50" i="6"/>
  <c r="M50" i="6"/>
  <c r="H50" i="6"/>
  <c r="C50" i="6"/>
  <c r="AB49" i="6"/>
  <c r="W49" i="6"/>
  <c r="R49" i="6"/>
  <c r="M49" i="6"/>
  <c r="H49" i="6"/>
  <c r="C49" i="6"/>
  <c r="AB48" i="6"/>
  <c r="W48" i="6"/>
  <c r="R48" i="6"/>
  <c r="M48" i="6"/>
  <c r="H48" i="6"/>
  <c r="C48" i="6"/>
  <c r="AB47" i="6"/>
  <c r="W47" i="6"/>
  <c r="R47" i="6"/>
  <c r="M47" i="6"/>
  <c r="H47" i="6"/>
  <c r="C47" i="6"/>
  <c r="AB46" i="6"/>
  <c r="W46" i="6"/>
  <c r="R46" i="6"/>
  <c r="M46" i="6"/>
  <c r="H46" i="6"/>
  <c r="C46" i="6"/>
  <c r="AB45" i="6"/>
  <c r="W45" i="6"/>
  <c r="R45" i="6"/>
  <c r="M45" i="6"/>
  <c r="H45" i="6"/>
  <c r="C45" i="6"/>
  <c r="AB44" i="6"/>
  <c r="AB42" i="6" s="1"/>
  <c r="AB57" i="6" s="1"/>
  <c r="W44" i="6"/>
  <c r="W42" i="6" s="1"/>
  <c r="W57" i="6" s="1"/>
  <c r="R44" i="6"/>
  <c r="M44" i="6"/>
  <c r="H44" i="6"/>
  <c r="C44" i="6"/>
  <c r="AB43" i="6"/>
  <c r="W43" i="6"/>
  <c r="R43" i="6"/>
  <c r="M43" i="6"/>
  <c r="M42" i="6" s="1"/>
  <c r="M57" i="6" s="1"/>
  <c r="H43" i="6"/>
  <c r="C43" i="6"/>
  <c r="C42" i="6" s="1"/>
  <c r="C57" i="6" s="1"/>
  <c r="AF42" i="6"/>
  <c r="AF57" i="6" s="1"/>
  <c r="AF62" i="6" s="1"/>
  <c r="AE42" i="6"/>
  <c r="AE57" i="6" s="1"/>
  <c r="AE62" i="6" s="1"/>
  <c r="AE79" i="6" s="1"/>
  <c r="AD42" i="6"/>
  <c r="AD57" i="6" s="1"/>
  <c r="AC42" i="6"/>
  <c r="AC57" i="6" s="1"/>
  <c r="AA42" i="6"/>
  <c r="Z42" i="6"/>
  <c r="Y42" i="6"/>
  <c r="X42" i="6"/>
  <c r="V42" i="6"/>
  <c r="V57" i="6" s="1"/>
  <c r="U42" i="6"/>
  <c r="U57" i="6" s="1"/>
  <c r="T42" i="6"/>
  <c r="T57" i="6" s="1"/>
  <c r="T62" i="6" s="1"/>
  <c r="S42" i="6"/>
  <c r="S57" i="6" s="1"/>
  <c r="S62" i="6" s="1"/>
  <c r="R42" i="6"/>
  <c r="R57" i="6" s="1"/>
  <c r="Q42" i="6"/>
  <c r="Q57" i="6" s="1"/>
  <c r="Q62" i="6" s="1"/>
  <c r="Q79" i="6" s="1"/>
  <c r="Q83" i="6" s="1"/>
  <c r="P81" i="6" s="1"/>
  <c r="P83" i="6" s="1"/>
  <c r="O81" i="6" s="1"/>
  <c r="O83" i="6" s="1"/>
  <c r="N81" i="6" s="1"/>
  <c r="P42" i="6"/>
  <c r="O42" i="6"/>
  <c r="N42" i="6"/>
  <c r="L42" i="6"/>
  <c r="K42" i="6"/>
  <c r="K57" i="6" s="1"/>
  <c r="J42" i="6"/>
  <c r="J57" i="6" s="1"/>
  <c r="I42" i="6"/>
  <c r="I57" i="6" s="1"/>
  <c r="H42" i="6"/>
  <c r="H57" i="6" s="1"/>
  <c r="G42" i="6"/>
  <c r="G57" i="6" s="1"/>
  <c r="F42" i="6"/>
  <c r="F57" i="6" s="1"/>
  <c r="E42" i="6"/>
  <c r="E57" i="6" s="1"/>
  <c r="D42" i="6"/>
  <c r="AB41" i="6"/>
  <c r="W41" i="6"/>
  <c r="R41" i="6"/>
  <c r="M41" i="6"/>
  <c r="H41" i="6"/>
  <c r="H40" i="6"/>
  <c r="C40" i="6"/>
  <c r="AB39" i="6"/>
  <c r="W39" i="6"/>
  <c r="R39" i="6"/>
  <c r="M39" i="6"/>
  <c r="H39" i="6"/>
  <c r="C39" i="6"/>
  <c r="AB38" i="6"/>
  <c r="W38" i="6"/>
  <c r="R38" i="6"/>
  <c r="M38" i="6"/>
  <c r="H38" i="6"/>
  <c r="C38" i="6"/>
  <c r="AB37" i="6"/>
  <c r="W37" i="6"/>
  <c r="R37" i="6"/>
  <c r="M37" i="6"/>
  <c r="H37" i="6"/>
  <c r="C37" i="6"/>
  <c r="AB36" i="6"/>
  <c r="W36" i="6"/>
  <c r="R36" i="6"/>
  <c r="M36" i="6"/>
  <c r="H36" i="6"/>
  <c r="C36" i="6"/>
  <c r="AB35" i="6"/>
  <c r="W35" i="6"/>
  <c r="R35" i="6"/>
  <c r="M35" i="6"/>
  <c r="H35" i="6"/>
  <c r="C35" i="6"/>
  <c r="AB34" i="6"/>
  <c r="W34" i="6"/>
  <c r="R34" i="6"/>
  <c r="M34" i="6"/>
  <c r="H34" i="6"/>
  <c r="H32" i="6" s="1"/>
  <c r="C34" i="6"/>
  <c r="C32" i="6" s="1"/>
  <c r="AB33" i="6"/>
  <c r="AB32" i="6" s="1"/>
  <c r="W33" i="6"/>
  <c r="W32" i="6" s="1"/>
  <c r="R33" i="6"/>
  <c r="R32" i="6" s="1"/>
  <c r="M33" i="6"/>
  <c r="H33" i="6"/>
  <c r="C33" i="6"/>
  <c r="AF32" i="6"/>
  <c r="AE32" i="6"/>
  <c r="AD32" i="6"/>
  <c r="AC32" i="6"/>
  <c r="AA32" i="6"/>
  <c r="Z32" i="6"/>
  <c r="Y32" i="6"/>
  <c r="Y57" i="6" s="1"/>
  <c r="X32" i="6"/>
  <c r="V32" i="6"/>
  <c r="U32" i="6"/>
  <c r="T32" i="6"/>
  <c r="S32" i="6"/>
  <c r="Q32" i="6"/>
  <c r="P32" i="6"/>
  <c r="O32" i="6"/>
  <c r="N32" i="6"/>
  <c r="M32" i="6"/>
  <c r="L32" i="6"/>
  <c r="K32" i="6"/>
  <c r="J32" i="6"/>
  <c r="I32" i="6"/>
  <c r="G32" i="6"/>
  <c r="F32" i="6"/>
  <c r="E32" i="6"/>
  <c r="D32" i="6"/>
  <c r="AF30" i="6"/>
  <c r="AE30" i="6"/>
  <c r="AD30" i="6"/>
  <c r="AC30" i="6"/>
  <c r="AA30" i="6"/>
  <c r="Z30" i="6"/>
  <c r="Y30" i="6"/>
  <c r="X30" i="6"/>
  <c r="V30" i="6"/>
  <c r="U30" i="6"/>
  <c r="T30" i="6"/>
  <c r="S30" i="6"/>
  <c r="Q30" i="6"/>
  <c r="P30" i="6"/>
  <c r="O30" i="6"/>
  <c r="L30" i="6"/>
  <c r="K30" i="6"/>
  <c r="J30" i="6"/>
  <c r="I30" i="6"/>
  <c r="G30" i="6"/>
  <c r="F30" i="6"/>
  <c r="E30" i="6"/>
  <c r="D30" i="6"/>
  <c r="C28" i="6"/>
  <c r="AB27" i="6"/>
  <c r="W27" i="6"/>
  <c r="R27" i="6"/>
  <c r="H27" i="6"/>
  <c r="C27" i="6"/>
  <c r="AB26" i="6"/>
  <c r="W26" i="6"/>
  <c r="R26" i="6"/>
  <c r="H26" i="6"/>
  <c r="C26" i="6"/>
  <c r="AB25" i="6"/>
  <c r="AB24" i="6"/>
  <c r="W24" i="6"/>
  <c r="R24" i="6"/>
  <c r="M24" i="6"/>
  <c r="H24" i="6"/>
  <c r="C24" i="6"/>
  <c r="R23" i="6"/>
  <c r="W22" i="6"/>
  <c r="R22" i="6"/>
  <c r="M22" i="6"/>
  <c r="H22" i="6"/>
  <c r="C22" i="6"/>
  <c r="W21" i="6"/>
  <c r="R21" i="6"/>
  <c r="M21" i="6"/>
  <c r="H21" i="6"/>
  <c r="H30" i="6" s="1"/>
  <c r="C21" i="6"/>
  <c r="W20" i="6"/>
  <c r="R20" i="6"/>
  <c r="W19" i="6"/>
  <c r="R19" i="6"/>
  <c r="N19" i="6"/>
  <c r="M19" i="6"/>
  <c r="H19" i="6"/>
  <c r="C19" i="6"/>
  <c r="W18" i="6"/>
  <c r="R18" i="6"/>
  <c r="N18" i="6"/>
  <c r="H18" i="6"/>
  <c r="C18" i="6"/>
  <c r="AB17" i="6"/>
  <c r="W17" i="6"/>
  <c r="R17" i="6"/>
  <c r="M17" i="6"/>
  <c r="H17" i="6"/>
  <c r="C17" i="6"/>
  <c r="AB16" i="6"/>
  <c r="W16" i="6"/>
  <c r="R16" i="6"/>
  <c r="M16" i="6"/>
  <c r="H16" i="6"/>
  <c r="C16" i="6"/>
  <c r="W15" i="6"/>
  <c r="AB14" i="6"/>
  <c r="W14" i="6"/>
  <c r="R14" i="6"/>
  <c r="M14" i="6"/>
  <c r="H14" i="6"/>
  <c r="C14" i="6"/>
  <c r="AB13" i="6"/>
  <c r="W13" i="6"/>
  <c r="R13" i="6"/>
  <c r="M13" i="6"/>
  <c r="H13" i="6"/>
  <c r="C13" i="6"/>
  <c r="AB12" i="6"/>
  <c r="W12" i="6"/>
  <c r="R12" i="6"/>
  <c r="M12" i="6"/>
  <c r="H12" i="6"/>
  <c r="C12" i="6"/>
  <c r="AB11" i="6"/>
  <c r="W11" i="6"/>
  <c r="R11" i="6"/>
  <c r="M11" i="6"/>
  <c r="H11" i="6"/>
  <c r="C11" i="6"/>
  <c r="AB10" i="6"/>
  <c r="W10" i="6"/>
  <c r="R10" i="6"/>
  <c r="M10" i="6"/>
  <c r="H10" i="6"/>
  <c r="C10" i="6"/>
  <c r="AB9" i="6"/>
  <c r="W9" i="6"/>
  <c r="R9" i="6"/>
  <c r="M9" i="6"/>
  <c r="H9" i="6"/>
  <c r="C9" i="6"/>
  <c r="AB6" i="6"/>
  <c r="W6" i="6"/>
  <c r="R6" i="6"/>
  <c r="M6" i="6"/>
  <c r="H6" i="6"/>
  <c r="C6" i="6"/>
  <c r="C30" i="6" s="1"/>
  <c r="H28" i="10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D13" i="3"/>
  <c r="D72" i="10"/>
  <c r="D74" i="10" s="1"/>
  <c r="AF71" i="10"/>
  <c r="AE71" i="10"/>
  <c r="AD71" i="10"/>
  <c r="AC71" i="10"/>
  <c r="AB71" i="10"/>
  <c r="AA71" i="10"/>
  <c r="Z71" i="10"/>
  <c r="Y71" i="10"/>
  <c r="X71" i="10"/>
  <c r="W71" i="10" s="1"/>
  <c r="V71" i="10"/>
  <c r="U71" i="10"/>
  <c r="T71" i="10"/>
  <c r="S71" i="10"/>
  <c r="R71" i="10" s="1"/>
  <c r="Q71" i="10"/>
  <c r="P71" i="10"/>
  <c r="O71" i="10"/>
  <c r="N71" i="10"/>
  <c r="M71" i="10" s="1"/>
  <c r="L71" i="10"/>
  <c r="K71" i="10"/>
  <c r="J71" i="10"/>
  <c r="I71" i="10"/>
  <c r="H71" i="10"/>
  <c r="G71" i="10"/>
  <c r="F71" i="10"/>
  <c r="E71" i="10"/>
  <c r="C71" i="10"/>
  <c r="AF70" i="10"/>
  <c r="Y70" i="10"/>
  <c r="T70" i="10"/>
  <c r="S70" i="10"/>
  <c r="Q70" i="10"/>
  <c r="N70" i="10"/>
  <c r="AE69" i="10"/>
  <c r="AD69" i="10"/>
  <c r="AC69" i="10"/>
  <c r="Z69" i="10"/>
  <c r="Y69" i="10"/>
  <c r="V69" i="10"/>
  <c r="S69" i="10"/>
  <c r="R69" i="10"/>
  <c r="Q69" i="10"/>
  <c r="N69" i="10"/>
  <c r="M69" i="10"/>
  <c r="G69" i="10"/>
  <c r="F69" i="10"/>
  <c r="AB63" i="10"/>
  <c r="W63" i="10"/>
  <c r="R63" i="10"/>
  <c r="M63" i="10"/>
  <c r="H63" i="10"/>
  <c r="H61" i="10" s="1"/>
  <c r="C63" i="10"/>
  <c r="C61" i="10" s="1"/>
  <c r="AB62" i="10"/>
  <c r="W62" i="10"/>
  <c r="R62" i="10"/>
  <c r="R61" i="10" s="1"/>
  <c r="M62" i="10"/>
  <c r="M61" i="10" s="1"/>
  <c r="H62" i="10"/>
  <c r="C62" i="10"/>
  <c r="AF61" i="10"/>
  <c r="AF69" i="10" s="1"/>
  <c r="AE61" i="10"/>
  <c r="AD61" i="10"/>
  <c r="AC61" i="10"/>
  <c r="AB61" i="10"/>
  <c r="AB69" i="10" s="1"/>
  <c r="AA61" i="10"/>
  <c r="AA69" i="10" s="1"/>
  <c r="Z61" i="10"/>
  <c r="Y61" i="10"/>
  <c r="X61" i="10"/>
  <c r="X69" i="10" s="1"/>
  <c r="W61" i="10"/>
  <c r="V61" i="10"/>
  <c r="U61" i="10"/>
  <c r="U69" i="10" s="1"/>
  <c r="T61" i="10"/>
  <c r="T69" i="10" s="1"/>
  <c r="S61" i="10"/>
  <c r="Q61" i="10"/>
  <c r="P61" i="10"/>
  <c r="P69" i="10" s="1"/>
  <c r="O61" i="10"/>
  <c r="O69" i="10" s="1"/>
  <c r="N61" i="10"/>
  <c r="L61" i="10"/>
  <c r="L69" i="10" s="1"/>
  <c r="K61" i="10"/>
  <c r="K69" i="10" s="1"/>
  <c r="J61" i="10"/>
  <c r="J69" i="10" s="1"/>
  <c r="I61" i="10"/>
  <c r="I69" i="10" s="1"/>
  <c r="G61" i="10"/>
  <c r="F61" i="10"/>
  <c r="E61" i="10"/>
  <c r="E69" i="10" s="1"/>
  <c r="C69" i="10" s="1"/>
  <c r="D61" i="10"/>
  <c r="AA59" i="10"/>
  <c r="AA65" i="10" s="1"/>
  <c r="AF57" i="10"/>
  <c r="AC57" i="10"/>
  <c r="AC70" i="10" s="1"/>
  <c r="AA57" i="10"/>
  <c r="AA70" i="10" s="1"/>
  <c r="Y57" i="10"/>
  <c r="X57" i="10"/>
  <c r="W57" i="10"/>
  <c r="V57" i="10"/>
  <c r="T57" i="10"/>
  <c r="L57" i="10"/>
  <c r="L70" i="10" s="1"/>
  <c r="E57" i="10"/>
  <c r="E70" i="10" s="1"/>
  <c r="D57" i="10"/>
  <c r="AB55" i="10"/>
  <c r="W55" i="10"/>
  <c r="R55" i="10"/>
  <c r="M55" i="10"/>
  <c r="H55" i="10"/>
  <c r="C55" i="10"/>
  <c r="AB54" i="10"/>
  <c r="W54" i="10"/>
  <c r="R54" i="10"/>
  <c r="M54" i="10"/>
  <c r="H54" i="10"/>
  <c r="C54" i="10"/>
  <c r="AB53" i="10"/>
  <c r="W53" i="10"/>
  <c r="R53" i="10"/>
  <c r="M53" i="10"/>
  <c r="H53" i="10"/>
  <c r="C53" i="10"/>
  <c r="AB52" i="10"/>
  <c r="AB51" i="10" s="1"/>
  <c r="AB57" i="10" s="1"/>
  <c r="AB70" i="10" s="1"/>
  <c r="W52" i="10"/>
  <c r="R52" i="10"/>
  <c r="M52" i="10"/>
  <c r="M51" i="10" s="1"/>
  <c r="H52" i="10"/>
  <c r="H51" i="10" s="1"/>
  <c r="H57" i="10" s="1"/>
  <c r="C52" i="10"/>
  <c r="C51" i="10" s="1"/>
  <c r="C57" i="10" s="1"/>
  <c r="AF51" i="10"/>
  <c r="AE51" i="10"/>
  <c r="AE57" i="10" s="1"/>
  <c r="AD51" i="10"/>
  <c r="AD57" i="10" s="1"/>
  <c r="AD70" i="10" s="1"/>
  <c r="AC51" i="10"/>
  <c r="AA51" i="10"/>
  <c r="Z51" i="10"/>
  <c r="Z57" i="10" s="1"/>
  <c r="Z70" i="10" s="1"/>
  <c r="Y51" i="10"/>
  <c r="X51" i="10"/>
  <c r="W51" i="10"/>
  <c r="V51" i="10"/>
  <c r="U51" i="10"/>
  <c r="U57" i="10" s="1"/>
  <c r="T51" i="10"/>
  <c r="S51" i="10"/>
  <c r="S57" i="10" s="1"/>
  <c r="R51" i="10"/>
  <c r="Q51" i="10"/>
  <c r="Q57" i="10" s="1"/>
  <c r="P51" i="10"/>
  <c r="P57" i="10" s="1"/>
  <c r="O51" i="10"/>
  <c r="O57" i="10" s="1"/>
  <c r="N51" i="10"/>
  <c r="N57" i="10" s="1"/>
  <c r="L51" i="10"/>
  <c r="K51" i="10"/>
  <c r="J51" i="10"/>
  <c r="J57" i="10" s="1"/>
  <c r="J70" i="10" s="1"/>
  <c r="I51" i="10"/>
  <c r="I57" i="10" s="1"/>
  <c r="I70" i="10" s="1"/>
  <c r="G51" i="10"/>
  <c r="G57" i="10" s="1"/>
  <c r="F51" i="10"/>
  <c r="F57" i="10" s="1"/>
  <c r="F70" i="10" s="1"/>
  <c r="E51" i="10"/>
  <c r="D51" i="10"/>
  <c r="AB49" i="10"/>
  <c r="W49" i="10"/>
  <c r="R49" i="10"/>
  <c r="M49" i="10"/>
  <c r="K49" i="10"/>
  <c r="H49" i="10"/>
  <c r="C49" i="10"/>
  <c r="AB45" i="10"/>
  <c r="W45" i="10"/>
  <c r="R45" i="10"/>
  <c r="M45" i="10"/>
  <c r="H45" i="10"/>
  <c r="C45" i="10"/>
  <c r="AB44" i="10"/>
  <c r="W44" i="10"/>
  <c r="R44" i="10"/>
  <c r="M44" i="10"/>
  <c r="H44" i="10"/>
  <c r="C44" i="10"/>
  <c r="AB43" i="10"/>
  <c r="W43" i="10"/>
  <c r="R43" i="10"/>
  <c r="M43" i="10"/>
  <c r="H43" i="10"/>
  <c r="C43" i="10"/>
  <c r="AB42" i="10"/>
  <c r="W42" i="10"/>
  <c r="R42" i="10"/>
  <c r="M42" i="10"/>
  <c r="M41" i="10" s="1"/>
  <c r="H42" i="10"/>
  <c r="C42" i="10"/>
  <c r="C41" i="10" s="1"/>
  <c r="AF41" i="10"/>
  <c r="AE41" i="10"/>
  <c r="AD41" i="10"/>
  <c r="AD25" i="10" s="1"/>
  <c r="AC41" i="10"/>
  <c r="AB41" i="10"/>
  <c r="AA41" i="10"/>
  <c r="Z41" i="10"/>
  <c r="Y41" i="10"/>
  <c r="X41" i="10"/>
  <c r="W41" i="10"/>
  <c r="V41" i="10"/>
  <c r="V25" i="10" s="1"/>
  <c r="U41" i="10"/>
  <c r="T41" i="10"/>
  <c r="S41" i="10"/>
  <c r="R41" i="10"/>
  <c r="Q41" i="10"/>
  <c r="Q25" i="10" s="1"/>
  <c r="P41" i="10"/>
  <c r="O41" i="10"/>
  <c r="N41" i="10"/>
  <c r="L41" i="10"/>
  <c r="K41" i="10"/>
  <c r="J41" i="10"/>
  <c r="I41" i="10"/>
  <c r="G41" i="10"/>
  <c r="F41" i="10"/>
  <c r="E41" i="10"/>
  <c r="D41" i="10"/>
  <c r="C39" i="10"/>
  <c r="AB38" i="10"/>
  <c r="W38" i="10"/>
  <c r="R38" i="10"/>
  <c r="M38" i="10"/>
  <c r="H38" i="10"/>
  <c r="C38" i="10"/>
  <c r="AB37" i="10"/>
  <c r="W37" i="10"/>
  <c r="R37" i="10"/>
  <c r="M37" i="10"/>
  <c r="H37" i="10"/>
  <c r="C37" i="10"/>
  <c r="AB36" i="10"/>
  <c r="W36" i="10"/>
  <c r="R36" i="10"/>
  <c r="M36" i="10"/>
  <c r="H36" i="10"/>
  <c r="H34" i="10" s="1"/>
  <c r="C36" i="10"/>
  <c r="AB35" i="10"/>
  <c r="W35" i="10"/>
  <c r="W34" i="10" s="1"/>
  <c r="W25" i="10" s="1"/>
  <c r="R35" i="10"/>
  <c r="R34" i="10" s="1"/>
  <c r="M35" i="10"/>
  <c r="H35" i="10"/>
  <c r="C35" i="10"/>
  <c r="C34" i="10" s="1"/>
  <c r="AF34" i="10"/>
  <c r="AE34" i="10"/>
  <c r="AD34" i="10"/>
  <c r="AC34" i="10"/>
  <c r="AB34" i="10"/>
  <c r="AA34" i="10"/>
  <c r="Z34" i="10"/>
  <c r="Y34" i="10"/>
  <c r="Y25" i="10" s="1"/>
  <c r="X34" i="10"/>
  <c r="V34" i="10"/>
  <c r="U34" i="10"/>
  <c r="T34" i="10"/>
  <c r="S34" i="10"/>
  <c r="Q34" i="10"/>
  <c r="P34" i="10"/>
  <c r="O34" i="10"/>
  <c r="N34" i="10"/>
  <c r="M34" i="10"/>
  <c r="L34" i="10"/>
  <c r="K34" i="10"/>
  <c r="J34" i="10"/>
  <c r="I34" i="10"/>
  <c r="G34" i="10"/>
  <c r="F34" i="10"/>
  <c r="E34" i="10"/>
  <c r="D34" i="10"/>
  <c r="AB32" i="10"/>
  <c r="W32" i="10"/>
  <c r="R32" i="10"/>
  <c r="M32" i="10"/>
  <c r="H32" i="10"/>
  <c r="C32" i="10"/>
  <c r="AB31" i="10"/>
  <c r="W31" i="10"/>
  <c r="R31" i="10"/>
  <c r="M31" i="10"/>
  <c r="H31" i="10"/>
  <c r="C31" i="10"/>
  <c r="AB30" i="10"/>
  <c r="W30" i="10"/>
  <c r="R30" i="10"/>
  <c r="M30" i="10"/>
  <c r="H30" i="10"/>
  <c r="C30" i="10"/>
  <c r="AB29" i="10"/>
  <c r="AB27" i="10" s="1"/>
  <c r="W29" i="10"/>
  <c r="R29" i="10"/>
  <c r="M29" i="10"/>
  <c r="H29" i="10"/>
  <c r="C29" i="10"/>
  <c r="AB28" i="10"/>
  <c r="W28" i="10"/>
  <c r="R28" i="10"/>
  <c r="R27" i="10" s="1"/>
  <c r="R25" i="10" s="1"/>
  <c r="M28" i="10"/>
  <c r="M27" i="10" s="1"/>
  <c r="M25" i="10" s="1"/>
  <c r="C28" i="10"/>
  <c r="C27" i="10" s="1"/>
  <c r="AF27" i="10"/>
  <c r="AF25" i="10" s="1"/>
  <c r="AE27" i="10"/>
  <c r="AD27" i="10"/>
  <c r="AC27" i="10"/>
  <c r="AA27" i="10"/>
  <c r="Z27" i="10"/>
  <c r="Y27" i="10"/>
  <c r="X27" i="10"/>
  <c r="W27" i="10"/>
  <c r="V27" i="10"/>
  <c r="U27" i="10"/>
  <c r="U25" i="10" s="1"/>
  <c r="T27" i="10"/>
  <c r="T25" i="10" s="1"/>
  <c r="S27" i="10"/>
  <c r="S25" i="10" s="1"/>
  <c r="Q27" i="10"/>
  <c r="P27" i="10"/>
  <c r="O27" i="10"/>
  <c r="N27" i="10"/>
  <c r="L27" i="10"/>
  <c r="L25" i="10" s="1"/>
  <c r="K27" i="10"/>
  <c r="K25" i="10" s="1"/>
  <c r="J27" i="10"/>
  <c r="I27" i="10"/>
  <c r="I25" i="10" s="1"/>
  <c r="H27" i="10"/>
  <c r="G27" i="10"/>
  <c r="F27" i="10"/>
  <c r="E27" i="10"/>
  <c r="E25" i="10" s="1"/>
  <c r="D27" i="10"/>
  <c r="AE25" i="10"/>
  <c r="AC25" i="10"/>
  <c r="AA25" i="10"/>
  <c r="Z25" i="10"/>
  <c r="X25" i="10"/>
  <c r="O25" i="10"/>
  <c r="N25" i="10"/>
  <c r="J25" i="10"/>
  <c r="G25" i="10"/>
  <c r="F25" i="10"/>
  <c r="Y22" i="10"/>
  <c r="K22" i="10"/>
  <c r="G22" i="10"/>
  <c r="F22" i="10"/>
  <c r="E22" i="10"/>
  <c r="E47" i="10" s="1"/>
  <c r="AB20" i="10"/>
  <c r="W20" i="10"/>
  <c r="R20" i="10"/>
  <c r="M20" i="10"/>
  <c r="H20" i="10"/>
  <c r="C20" i="10"/>
  <c r="AB19" i="10"/>
  <c r="W19" i="10"/>
  <c r="R19" i="10"/>
  <c r="M19" i="10"/>
  <c r="H19" i="10"/>
  <c r="C19" i="10"/>
  <c r="AB18" i="10"/>
  <c r="W18" i="10"/>
  <c r="R18" i="10"/>
  <c r="M18" i="10"/>
  <c r="H18" i="10"/>
  <c r="C18" i="10"/>
  <c r="AB17" i="10"/>
  <c r="W17" i="10"/>
  <c r="W15" i="10" s="1"/>
  <c r="R17" i="10"/>
  <c r="R15" i="10" s="1"/>
  <c r="M17" i="10"/>
  <c r="H17" i="10"/>
  <c r="C17" i="10"/>
  <c r="AB16" i="10"/>
  <c r="W16" i="10"/>
  <c r="R16" i="10"/>
  <c r="M16" i="10"/>
  <c r="M15" i="10" s="1"/>
  <c r="H16" i="10"/>
  <c r="C16" i="10"/>
  <c r="C15" i="10" s="1"/>
  <c r="AF15" i="10"/>
  <c r="AE15" i="10"/>
  <c r="AD15" i="10"/>
  <c r="AC15" i="10"/>
  <c r="AB15" i="10"/>
  <c r="AA15" i="10"/>
  <c r="Z15" i="10"/>
  <c r="Y15" i="10"/>
  <c r="X15" i="10"/>
  <c r="V15" i="10"/>
  <c r="U15" i="10"/>
  <c r="U22" i="10" s="1"/>
  <c r="U47" i="10" s="1"/>
  <c r="T15" i="10"/>
  <c r="T22" i="10" s="1"/>
  <c r="T47" i="10" s="1"/>
  <c r="S15" i="10"/>
  <c r="Q15" i="10"/>
  <c r="P15" i="10"/>
  <c r="O15" i="10"/>
  <c r="N15" i="10"/>
  <c r="L15" i="10"/>
  <c r="K15" i="10"/>
  <c r="J15" i="10"/>
  <c r="I15" i="10"/>
  <c r="I22" i="10" s="1"/>
  <c r="I47" i="10" s="1"/>
  <c r="H15" i="10"/>
  <c r="G15" i="10"/>
  <c r="F15" i="10"/>
  <c r="E15" i="10"/>
  <c r="D15" i="10"/>
  <c r="V13" i="10"/>
  <c r="V22" i="10" s="1"/>
  <c r="S13" i="10"/>
  <c r="S22" i="10" s="1"/>
  <c r="S47" i="10" s="1"/>
  <c r="R13" i="10"/>
  <c r="K13" i="10"/>
  <c r="J13" i="10"/>
  <c r="J22" i="10" s="1"/>
  <c r="J47" i="10" s="1"/>
  <c r="G13" i="10"/>
  <c r="F13" i="10"/>
  <c r="E13" i="10"/>
  <c r="C13" i="10"/>
  <c r="C22" i="10" s="1"/>
  <c r="AB11" i="10"/>
  <c r="AB9" i="10" s="1"/>
  <c r="W11" i="10"/>
  <c r="W9" i="10" s="1"/>
  <c r="W13" i="10" s="1"/>
  <c r="W22" i="10" s="1"/>
  <c r="W47" i="10" s="1"/>
  <c r="W59" i="10" s="1"/>
  <c r="W65" i="10" s="1"/>
  <c r="W66" i="10" s="1"/>
  <c r="R11" i="10"/>
  <c r="M11" i="10"/>
  <c r="H11" i="10"/>
  <c r="H9" i="10" s="1"/>
  <c r="C11" i="10"/>
  <c r="AF9" i="10"/>
  <c r="AE9" i="10"/>
  <c r="AD9" i="10"/>
  <c r="AD13" i="10" s="1"/>
  <c r="AC9" i="10"/>
  <c r="AA9" i="10"/>
  <c r="Z9" i="10"/>
  <c r="Y9" i="10"/>
  <c r="X9" i="10"/>
  <c r="X13" i="10" s="1"/>
  <c r="X22" i="10" s="1"/>
  <c r="X47" i="10" s="1"/>
  <c r="V9" i="10"/>
  <c r="U9" i="10"/>
  <c r="T9" i="10"/>
  <c r="S9" i="10"/>
  <c r="R9" i="10"/>
  <c r="Q9" i="10"/>
  <c r="Q13" i="10" s="1"/>
  <c r="Q22" i="10" s="1"/>
  <c r="Q47" i="10" s="1"/>
  <c r="P9" i="10"/>
  <c r="O9" i="10"/>
  <c r="N9" i="10"/>
  <c r="M9" i="10"/>
  <c r="L9" i="10"/>
  <c r="K9" i="10"/>
  <c r="J9" i="10"/>
  <c r="I9" i="10"/>
  <c r="G9" i="10"/>
  <c r="F9" i="10"/>
  <c r="E9" i="10"/>
  <c r="D9" i="10"/>
  <c r="C9" i="10"/>
  <c r="AB7" i="10"/>
  <c r="W7" i="10"/>
  <c r="AB6" i="10"/>
  <c r="AB4" i="10" s="1"/>
  <c r="AB13" i="10" s="1"/>
  <c r="AB22" i="10" s="1"/>
  <c r="W6" i="10"/>
  <c r="W4" i="10" s="1"/>
  <c r="R6" i="10"/>
  <c r="R4" i="10" s="1"/>
  <c r="M6" i="10"/>
  <c r="H6" i="10"/>
  <c r="C6" i="10"/>
  <c r="AF4" i="10"/>
  <c r="AF13" i="10" s="1"/>
  <c r="AF22" i="10" s="1"/>
  <c r="AF47" i="10" s="1"/>
  <c r="AE4" i="10"/>
  <c r="AE13" i="10" s="1"/>
  <c r="AE22" i="10" s="1"/>
  <c r="AE47" i="10" s="1"/>
  <c r="AD4" i="10"/>
  <c r="AC4" i="10"/>
  <c r="AA4" i="10"/>
  <c r="AA13" i="10" s="1"/>
  <c r="AA22" i="10" s="1"/>
  <c r="AA47" i="10" s="1"/>
  <c r="Z4" i="10"/>
  <c r="Y4" i="10"/>
  <c r="Y13" i="10" s="1"/>
  <c r="X4" i="10"/>
  <c r="V4" i="10"/>
  <c r="U4" i="10"/>
  <c r="U13" i="10" s="1"/>
  <c r="T4" i="10"/>
  <c r="T13" i="10" s="1"/>
  <c r="S4" i="10"/>
  <c r="Q4" i="10"/>
  <c r="P4" i="10"/>
  <c r="P13" i="10" s="1"/>
  <c r="P22" i="10" s="1"/>
  <c r="O4" i="10"/>
  <c r="N4" i="10"/>
  <c r="M4" i="10"/>
  <c r="L4" i="10"/>
  <c r="K4" i="10"/>
  <c r="J4" i="10"/>
  <c r="I4" i="10"/>
  <c r="I13" i="10" s="1"/>
  <c r="H4" i="10"/>
  <c r="G4" i="10"/>
  <c r="F4" i="10"/>
  <c r="E4" i="10"/>
  <c r="D4" i="10"/>
  <c r="D13" i="10" s="1"/>
  <c r="D22" i="10" s="1"/>
  <c r="C4" i="10"/>
  <c r="S70" i="11"/>
  <c r="K62" i="6" l="1"/>
  <c r="K79" i="6" s="1"/>
  <c r="E62" i="6"/>
  <c r="E79" i="6" s="1"/>
  <c r="G62" i="6"/>
  <c r="I62" i="6"/>
  <c r="I79" i="6" s="1"/>
  <c r="J62" i="6"/>
  <c r="J79" i="6" s="1"/>
  <c r="R30" i="6"/>
  <c r="R62" i="6" s="1"/>
  <c r="R79" i="6" s="1"/>
  <c r="R83" i="6" s="1"/>
  <c r="U62" i="6"/>
  <c r="V62" i="6"/>
  <c r="AB30" i="6"/>
  <c r="AB62" i="6" s="1"/>
  <c r="AB79" i="6" s="1"/>
  <c r="AB83" i="6" s="1"/>
  <c r="AC62" i="6"/>
  <c r="AC79" i="6" s="1"/>
  <c r="W30" i="6"/>
  <c r="W62" i="6" s="1"/>
  <c r="W79" i="6" s="1"/>
  <c r="W83" i="6" s="1"/>
  <c r="Y62" i="6"/>
  <c r="Y79" i="6" s="1"/>
  <c r="AD62" i="6"/>
  <c r="AD79" i="6" s="1"/>
  <c r="F62" i="6"/>
  <c r="F79" i="6" s="1"/>
  <c r="Z83" i="6"/>
  <c r="Y81" i="6" s="1"/>
  <c r="AF79" i="6"/>
  <c r="AF83" i="6" s="1"/>
  <c r="AE81" i="6" s="1"/>
  <c r="AE83" i="6" s="1"/>
  <c r="AD81" i="6" s="1"/>
  <c r="X57" i="6"/>
  <c r="X62" i="6" s="1"/>
  <c r="X79" i="6" s="1"/>
  <c r="S79" i="6"/>
  <c r="T79" i="6"/>
  <c r="L57" i="6"/>
  <c r="L62" i="6" s="1"/>
  <c r="L79" i="6" s="1"/>
  <c r="L83" i="6" s="1"/>
  <c r="K81" i="6" s="1" a="1"/>
  <c r="K81" i="6" s="1"/>
  <c r="K83" i="6" s="1"/>
  <c r="J81" i="6" s="1"/>
  <c r="U79" i="6"/>
  <c r="G79" i="6"/>
  <c r="G83" i="6" s="1"/>
  <c r="F81" i="6" s="1"/>
  <c r="F83" i="6" s="1"/>
  <c r="E81" i="6" s="1"/>
  <c r="E83" i="6" s="1"/>
  <c r="D81" i="6" s="1"/>
  <c r="D83" i="6" s="1"/>
  <c r="V79" i="6"/>
  <c r="V83" i="6" s="1"/>
  <c r="U81" i="6" s="1"/>
  <c r="U83" i="6" s="1"/>
  <c r="T81" i="6" s="1"/>
  <c r="T83" i="6" s="1"/>
  <c r="S81" i="6" s="1"/>
  <c r="M18" i="6"/>
  <c r="M30" i="6" s="1"/>
  <c r="M62" i="6" s="1"/>
  <c r="M79" i="6" s="1"/>
  <c r="M83" i="6" s="1"/>
  <c r="N30" i="6"/>
  <c r="N62" i="6" s="1"/>
  <c r="N79" i="6" s="1"/>
  <c r="N83" i="6" s="1"/>
  <c r="H62" i="6"/>
  <c r="C62" i="6"/>
  <c r="C79" i="6" s="1"/>
  <c r="C83" i="6" s="1"/>
  <c r="U70" i="10"/>
  <c r="U59" i="10"/>
  <c r="U65" i="10" s="1"/>
  <c r="AA66" i="10"/>
  <c r="AA68" i="10"/>
  <c r="AA72" i="10" s="1"/>
  <c r="H25" i="10"/>
  <c r="Q59" i="10"/>
  <c r="Q65" i="10" s="1"/>
  <c r="X59" i="10"/>
  <c r="X65" i="10" s="1"/>
  <c r="X70" i="10"/>
  <c r="W70" i="10" s="1"/>
  <c r="D59" i="10"/>
  <c r="D73" i="10"/>
  <c r="L13" i="10"/>
  <c r="L22" i="10" s="1"/>
  <c r="L47" i="10" s="1"/>
  <c r="I59" i="10"/>
  <c r="I65" i="10" s="1"/>
  <c r="H69" i="10"/>
  <c r="D75" i="10"/>
  <c r="P70" i="10"/>
  <c r="R22" i="10"/>
  <c r="R47" i="10" s="1"/>
  <c r="G59" i="10"/>
  <c r="G65" i="10" s="1"/>
  <c r="G70" i="10"/>
  <c r="C70" i="10" s="1"/>
  <c r="G47" i="10"/>
  <c r="E59" i="10"/>
  <c r="E65" i="10" s="1"/>
  <c r="M13" i="10"/>
  <c r="M22" i="10" s="1"/>
  <c r="M47" i="10" s="1"/>
  <c r="N13" i="10"/>
  <c r="N22" i="10" s="1"/>
  <c r="N47" i="10" s="1"/>
  <c r="N59" i="10" s="1"/>
  <c r="N65" i="10" s="1"/>
  <c r="K47" i="10"/>
  <c r="K57" i="10"/>
  <c r="T59" i="10"/>
  <c r="T65" i="10" s="1"/>
  <c r="J59" i="10"/>
  <c r="J65" i="10" s="1"/>
  <c r="W69" i="10"/>
  <c r="D47" i="10"/>
  <c r="O70" i="10"/>
  <c r="M70" i="10" s="1"/>
  <c r="V70" i="10"/>
  <c r="Y47" i="10"/>
  <c r="Y59" i="10" s="1"/>
  <c r="Y65" i="10" s="1"/>
  <c r="V47" i="10"/>
  <c r="V59" i="10" s="1"/>
  <c r="V65" i="10" s="1"/>
  <c r="F47" i="10"/>
  <c r="F59" i="10" s="1"/>
  <c r="F65" i="10" s="1"/>
  <c r="Z13" i="10"/>
  <c r="Z22" i="10" s="1"/>
  <c r="Z47" i="10" s="1"/>
  <c r="Z59" i="10" s="1"/>
  <c r="Z65" i="10" s="1"/>
  <c r="AB25" i="10"/>
  <c r="AB47" i="10" s="1"/>
  <c r="AB59" i="10" s="1"/>
  <c r="AB65" i="10" s="1"/>
  <c r="O13" i="10"/>
  <c r="O22" i="10" s="1"/>
  <c r="O47" i="10" s="1"/>
  <c r="O59" i="10" s="1"/>
  <c r="O65" i="10" s="1"/>
  <c r="AC13" i="10"/>
  <c r="AC22" i="10" s="1"/>
  <c r="AC47" i="10" s="1"/>
  <c r="AC59" i="10" s="1"/>
  <c r="AC65" i="10" s="1"/>
  <c r="AD22" i="10"/>
  <c r="AD47" i="10" s="1"/>
  <c r="AD59" i="10" s="1"/>
  <c r="AD65" i="10" s="1"/>
  <c r="C25" i="10"/>
  <c r="C47" i="10" s="1"/>
  <c r="H41" i="10"/>
  <c r="M57" i="10"/>
  <c r="M59" i="10" s="1"/>
  <c r="M65" i="10" s="1"/>
  <c r="M66" i="10" s="1"/>
  <c r="P25" i="10"/>
  <c r="P47" i="10" s="1"/>
  <c r="P59" i="10" s="1"/>
  <c r="P65" i="10" s="1"/>
  <c r="D25" i="10"/>
  <c r="L59" i="10"/>
  <c r="L65" i="10" s="1"/>
  <c r="H13" i="10"/>
  <c r="H22" i="10" s="1"/>
  <c r="H47" i="10" s="1"/>
  <c r="H59" i="10" s="1"/>
  <c r="H65" i="10" s="1"/>
  <c r="H66" i="10" s="1"/>
  <c r="AF59" i="10"/>
  <c r="AF65" i="10" s="1"/>
  <c r="S59" i="10"/>
  <c r="S65" i="10" s="1"/>
  <c r="R57" i="10"/>
  <c r="R59" i="10" s="1"/>
  <c r="R65" i="10" s="1"/>
  <c r="R66" i="10" s="1"/>
  <c r="AE59" i="10"/>
  <c r="AE65" i="10" s="1"/>
  <c r="AE70" i="10"/>
  <c r="J83" i="6" l="1"/>
  <c r="I81" i="6" s="1"/>
  <c r="I83" i="6" s="1"/>
  <c r="AD83" i="6"/>
  <c r="AC81" i="6" s="1"/>
  <c r="AC83" i="6" s="1"/>
  <c r="S83" i="6"/>
  <c r="Y83" i="6"/>
  <c r="X81" i="6" s="1"/>
  <c r="X83" i="6" s="1"/>
  <c r="H79" i="6"/>
  <c r="H83" i="6" s="1"/>
  <c r="AB66" i="10"/>
  <c r="AB68" i="10"/>
  <c r="AB72" i="10" s="1"/>
  <c r="V66" i="10"/>
  <c r="V68" i="10"/>
  <c r="V72" i="10" s="1"/>
  <c r="O68" i="10"/>
  <c r="O72" i="10" s="1"/>
  <c r="O66" i="10"/>
  <c r="Y66" i="10"/>
  <c r="Y68" i="10"/>
  <c r="Y72" i="10" s="1"/>
  <c r="F66" i="10"/>
  <c r="F68" i="10"/>
  <c r="F72" i="10" s="1"/>
  <c r="P68" i="10"/>
  <c r="P72" i="10" s="1"/>
  <c r="P66" i="10"/>
  <c r="AD66" i="10"/>
  <c r="AD68" i="10"/>
  <c r="AD72" i="10" s="1"/>
  <c r="G66" i="10"/>
  <c r="G68" i="10"/>
  <c r="G72" i="10" s="1"/>
  <c r="AF68" i="10"/>
  <c r="AF72" i="10" s="1"/>
  <c r="AF66" i="10"/>
  <c r="Z66" i="10"/>
  <c r="Z68" i="10"/>
  <c r="Z72" i="10" s="1"/>
  <c r="L68" i="10"/>
  <c r="L72" i="10" s="1"/>
  <c r="L66" i="10"/>
  <c r="I68" i="10"/>
  <c r="I66" i="10"/>
  <c r="U68" i="10"/>
  <c r="U72" i="10" s="1"/>
  <c r="U66" i="10"/>
  <c r="AE66" i="10"/>
  <c r="AE68" i="10"/>
  <c r="AE72" i="10" s="1"/>
  <c r="D65" i="10"/>
  <c r="D66" i="10" s="1"/>
  <c r="C59" i="10"/>
  <c r="AC68" i="10"/>
  <c r="AC72" i="10" s="1"/>
  <c r="AC66" i="10"/>
  <c r="S66" i="10"/>
  <c r="S68" i="10"/>
  <c r="X66" i="10"/>
  <c r="X68" i="10"/>
  <c r="J66" i="10"/>
  <c r="J68" i="10"/>
  <c r="J72" i="10" s="1"/>
  <c r="Q68" i="10"/>
  <c r="Q72" i="10" s="1"/>
  <c r="Q66" i="10"/>
  <c r="T68" i="10"/>
  <c r="T72" i="10" s="1"/>
  <c r="T66" i="10"/>
  <c r="K70" i="10"/>
  <c r="H70" i="10" s="1"/>
  <c r="K59" i="10"/>
  <c r="K65" i="10" s="1"/>
  <c r="AA74" i="10"/>
  <c r="AA75" i="10" s="1"/>
  <c r="AA73" i="10"/>
  <c r="N66" i="10"/>
  <c r="N68" i="10"/>
  <c r="C65" i="10"/>
  <c r="C66" i="10" s="1"/>
  <c r="E66" i="10"/>
  <c r="E68" i="10"/>
  <c r="R70" i="10"/>
  <c r="O41" i="11"/>
  <c r="K41" i="11"/>
  <c r="M68" i="10" l="1"/>
  <c r="M72" i="10" s="1"/>
  <c r="N72" i="10"/>
  <c r="P74" i="10"/>
  <c r="P75" i="10" s="1"/>
  <c r="P73" i="10"/>
  <c r="F73" i="10"/>
  <c r="F74" i="10"/>
  <c r="F75" i="10" s="1"/>
  <c r="L74" i="10"/>
  <c r="L75" i="10" s="1"/>
  <c r="L73" i="10"/>
  <c r="K68" i="10"/>
  <c r="K72" i="10" s="1"/>
  <c r="K66" i="10"/>
  <c r="AF73" i="10"/>
  <c r="AF74" i="10"/>
  <c r="AF75" i="10" s="1"/>
  <c r="AE74" i="10"/>
  <c r="AE75" i="10" s="1"/>
  <c r="AE73" i="10"/>
  <c r="E72" i="10"/>
  <c r="C68" i="10"/>
  <c r="C72" i="10" s="1"/>
  <c r="X72" i="10"/>
  <c r="W68" i="10"/>
  <c r="W72" i="10" s="1"/>
  <c r="I72" i="10"/>
  <c r="Y74" i="10"/>
  <c r="Y75" i="10" s="1"/>
  <c r="Y73" i="10"/>
  <c r="G74" i="10"/>
  <c r="G75" i="10" s="1"/>
  <c r="G73" i="10"/>
  <c r="Q73" i="10"/>
  <c r="Q74" i="10"/>
  <c r="Q75" i="10" s="1"/>
  <c r="AB74" i="10"/>
  <c r="AB75" i="10" s="1"/>
  <c r="AB73" i="10"/>
  <c r="S72" i="10"/>
  <c r="R68" i="10"/>
  <c r="R72" i="10" s="1"/>
  <c r="Z74" i="10"/>
  <c r="Z75" i="10" s="1"/>
  <c r="Z73" i="10"/>
  <c r="AC73" i="10"/>
  <c r="AC74" i="10"/>
  <c r="AC75" i="10" s="1"/>
  <c r="T74" i="10"/>
  <c r="T75" i="10" s="1"/>
  <c r="T73" i="10"/>
  <c r="O74" i="10"/>
  <c r="O75" i="10" s="1"/>
  <c r="O73" i="10"/>
  <c r="V73" i="10"/>
  <c r="V74" i="10"/>
  <c r="V75" i="10" s="1"/>
  <c r="J73" i="10"/>
  <c r="J74" i="10"/>
  <c r="J75" i="10" s="1"/>
  <c r="AD73" i="10"/>
  <c r="AD74" i="10"/>
  <c r="AD75" i="10" s="1"/>
  <c r="U73" i="10"/>
  <c r="U74" i="10"/>
  <c r="U75" i="10" s="1"/>
  <c r="I74" i="10" l="1"/>
  <c r="I75" i="10" s="1"/>
  <c r="I73" i="10"/>
  <c r="W74" i="10"/>
  <c r="W75" i="10" s="1"/>
  <c r="W73" i="10"/>
  <c r="S73" i="10"/>
  <c r="S74" i="10"/>
  <c r="S75" i="10" s="1"/>
  <c r="E73" i="10"/>
  <c r="E74" i="10"/>
  <c r="E75" i="10" s="1"/>
  <c r="K74" i="10"/>
  <c r="K75" i="10" s="1"/>
  <c r="K73" i="10"/>
  <c r="X74" i="10"/>
  <c r="X75" i="10" s="1"/>
  <c r="X73" i="10"/>
  <c r="C74" i="10"/>
  <c r="C75" i="10" s="1"/>
  <c r="C73" i="10"/>
  <c r="N73" i="10"/>
  <c r="N74" i="10"/>
  <c r="N75" i="10" s="1"/>
  <c r="H68" i="10"/>
  <c r="H72" i="10" s="1"/>
  <c r="R73" i="10"/>
  <c r="R74" i="10"/>
  <c r="R75" i="10" s="1"/>
  <c r="M73" i="10"/>
  <c r="M74" i="10"/>
  <c r="M75" i="10" s="1"/>
  <c r="H74" i="10" l="1"/>
  <c r="H75" i="10" s="1"/>
  <c r="H73" i="10"/>
  <c r="S4" i="3" l="1"/>
  <c r="S12" i="3" s="1"/>
  <c r="T4" i="3"/>
  <c r="T12" i="3" s="1"/>
  <c r="U4" i="3"/>
  <c r="U12" i="3" s="1"/>
  <c r="U16" i="3" s="1"/>
  <c r="V4" i="3"/>
  <c r="V12" i="3" s="1"/>
  <c r="V16" i="3" s="1"/>
  <c r="X14" i="11"/>
  <c r="S16" i="3" l="1"/>
  <c r="T16" i="3"/>
  <c r="Z70" i="11"/>
  <c r="Y70" i="11"/>
  <c r="X70" i="11"/>
  <c r="W70" i="11"/>
  <c r="Z60" i="11"/>
  <c r="Z59" i="11" s="1"/>
  <c r="Y60" i="11"/>
  <c r="Y59" i="11" s="1"/>
  <c r="X60" i="11"/>
  <c r="X59" i="11" s="1"/>
  <c r="W60" i="11"/>
  <c r="W59" i="11" s="1"/>
  <c r="Z41" i="11"/>
  <c r="Y41" i="11"/>
  <c r="X41" i="11"/>
  <c r="W41" i="11"/>
  <c r="Z30" i="11"/>
  <c r="Y30" i="11"/>
  <c r="X30" i="11"/>
  <c r="W30" i="11"/>
  <c r="Z25" i="11"/>
  <c r="Y25" i="11"/>
  <c r="X25" i="11"/>
  <c r="W25" i="11"/>
  <c r="Z14" i="11"/>
  <c r="Y14" i="11"/>
  <c r="W14" i="11"/>
  <c r="Z4" i="11"/>
  <c r="Y4" i="11"/>
  <c r="X4" i="11"/>
  <c r="W4" i="11"/>
  <c r="X12" i="11" l="1"/>
  <c r="X38" i="11" s="1"/>
  <c r="Y12" i="11"/>
  <c r="Y38" i="11" s="1"/>
  <c r="Z12" i="11"/>
  <c r="Z38" i="11" s="1"/>
  <c r="X79" i="11"/>
  <c r="Y79" i="11"/>
  <c r="Z79" i="11"/>
  <c r="W79" i="11"/>
  <c r="W12" i="11"/>
  <c r="W38" i="11" s="1"/>
  <c r="Y80" i="11" l="1"/>
  <c r="X80" i="11"/>
  <c r="Z80" i="11"/>
  <c r="W80" i="11"/>
  <c r="R41" i="11" l="1"/>
  <c r="S41" i="11" l="1"/>
  <c r="T41" i="11"/>
  <c r="U41" i="11"/>
  <c r="V41" i="11"/>
  <c r="P41" i="11"/>
  <c r="Q41" i="11"/>
  <c r="P60" i="11" l="1"/>
  <c r="P14" i="11"/>
  <c r="O60" i="11" l="1"/>
  <c r="O70" i="11"/>
  <c r="N41" i="11" l="1"/>
  <c r="M70" i="11" l="1"/>
  <c r="N70" i="11"/>
  <c r="P70" i="11"/>
  <c r="Q70" i="11"/>
  <c r="R70" i="11"/>
  <c r="T70" i="11"/>
  <c r="U70" i="11"/>
  <c r="V70" i="11"/>
  <c r="M60" i="11"/>
  <c r="M59" i="11" s="1"/>
  <c r="N60" i="11"/>
  <c r="N59" i="11" s="1"/>
  <c r="O59" i="11"/>
  <c r="P59" i="11"/>
  <c r="Q60" i="11"/>
  <c r="Q59" i="11" s="1"/>
  <c r="R60" i="11"/>
  <c r="R59" i="11" s="1"/>
  <c r="S60" i="11"/>
  <c r="S59" i="11" s="1"/>
  <c r="T60" i="11"/>
  <c r="T59" i="11" s="1"/>
  <c r="U60" i="11"/>
  <c r="U59" i="11" s="1"/>
  <c r="V60" i="11"/>
  <c r="V59" i="11" s="1"/>
  <c r="M41" i="11"/>
  <c r="M30" i="11"/>
  <c r="N30" i="11"/>
  <c r="O30" i="11"/>
  <c r="P30" i="11"/>
  <c r="Q30" i="11"/>
  <c r="R30" i="11"/>
  <c r="S30" i="11"/>
  <c r="T30" i="11"/>
  <c r="U30" i="11"/>
  <c r="V30" i="11"/>
  <c r="M25" i="11"/>
  <c r="N25" i="11"/>
  <c r="O25" i="11"/>
  <c r="P25" i="11"/>
  <c r="Q25" i="11"/>
  <c r="R25" i="11"/>
  <c r="S25" i="11"/>
  <c r="T25" i="11"/>
  <c r="U25" i="11"/>
  <c r="V25" i="11"/>
  <c r="M14" i="11"/>
  <c r="N14" i="11"/>
  <c r="O14" i="11"/>
  <c r="Q14" i="11"/>
  <c r="R14" i="11"/>
  <c r="S14" i="11"/>
  <c r="T14" i="11"/>
  <c r="U14" i="11"/>
  <c r="V14" i="11"/>
  <c r="M4" i="11"/>
  <c r="N4" i="11"/>
  <c r="O4" i="11"/>
  <c r="P4" i="11"/>
  <c r="Q4" i="11"/>
  <c r="R4" i="11"/>
  <c r="S4" i="11"/>
  <c r="T4" i="11"/>
  <c r="U4" i="11"/>
  <c r="V4" i="11"/>
  <c r="M79" i="11" l="1"/>
  <c r="S79" i="11"/>
  <c r="R79" i="11"/>
  <c r="U12" i="11"/>
  <c r="U38" i="11" s="1"/>
  <c r="Q79" i="11"/>
  <c r="T79" i="11"/>
  <c r="V79" i="11"/>
  <c r="U79" i="11"/>
  <c r="O79" i="11"/>
  <c r="P79" i="11"/>
  <c r="O12" i="11"/>
  <c r="O38" i="11" s="1"/>
  <c r="N79" i="11"/>
  <c r="N12" i="11"/>
  <c r="N38" i="11" s="1"/>
  <c r="M12" i="11"/>
  <c r="M38" i="11" s="1"/>
  <c r="R12" i="11"/>
  <c r="R38" i="11" s="1"/>
  <c r="T12" i="11"/>
  <c r="T38" i="11" s="1"/>
  <c r="Q12" i="11"/>
  <c r="Q38" i="11" s="1"/>
  <c r="V12" i="11"/>
  <c r="V38" i="11" s="1"/>
  <c r="S12" i="11"/>
  <c r="S38" i="11" s="1"/>
  <c r="P12" i="11"/>
  <c r="P38" i="11" s="1"/>
  <c r="M80" i="11" l="1"/>
  <c r="N80" i="11"/>
  <c r="O80" i="11"/>
  <c r="P80" i="11"/>
  <c r="Q80" i="11"/>
  <c r="R80" i="11"/>
  <c r="S80" i="11"/>
  <c r="T80" i="11"/>
  <c r="U80" i="11"/>
  <c r="V80" i="11"/>
  <c r="F14" i="11" l="1"/>
  <c r="G14" i="11"/>
  <c r="H14" i="11"/>
  <c r="I14" i="11"/>
  <c r="J14" i="11"/>
  <c r="K14" i="11"/>
  <c r="L14" i="11"/>
  <c r="D14" i="11"/>
  <c r="E14" i="11"/>
  <c r="G70" i="11" l="1"/>
  <c r="G60" i="11"/>
  <c r="G59" i="11" s="1"/>
  <c r="G41" i="11"/>
  <c r="G30" i="11"/>
  <c r="G25" i="11"/>
  <c r="G4" i="11"/>
  <c r="J70" i="11"/>
  <c r="J60" i="11"/>
  <c r="J59" i="11" s="1"/>
  <c r="J41" i="11"/>
  <c r="J30" i="11"/>
  <c r="J25" i="11"/>
  <c r="J12" i="11"/>
  <c r="J38" i="11" s="1"/>
  <c r="J4" i="11"/>
  <c r="H70" i="11"/>
  <c r="I70" i="11"/>
  <c r="K70" i="11"/>
  <c r="L70" i="11"/>
  <c r="H60" i="11"/>
  <c r="H59" i="11" s="1"/>
  <c r="I60" i="11"/>
  <c r="I59" i="11" s="1"/>
  <c r="K60" i="11"/>
  <c r="K59" i="11" s="1"/>
  <c r="L60" i="11"/>
  <c r="L59" i="11" s="1"/>
  <c r="H41" i="11"/>
  <c r="I41" i="11"/>
  <c r="L41" i="11"/>
  <c r="H30" i="11"/>
  <c r="I30" i="11"/>
  <c r="K30" i="11"/>
  <c r="L30" i="11"/>
  <c r="H25" i="11"/>
  <c r="I25" i="11"/>
  <c r="K25" i="11"/>
  <c r="L25" i="11"/>
  <c r="H4" i="11"/>
  <c r="I4" i="11"/>
  <c r="K4" i="11"/>
  <c r="L4" i="11"/>
  <c r="K79" i="11" l="1"/>
  <c r="G79" i="11"/>
  <c r="I12" i="11"/>
  <c r="I38" i="11" s="1"/>
  <c r="L79" i="11"/>
  <c r="L12" i="11"/>
  <c r="L38" i="11" s="1"/>
  <c r="K12" i="11"/>
  <c r="K38" i="11" s="1"/>
  <c r="I79" i="11"/>
  <c r="H79" i="11"/>
  <c r="G12" i="11"/>
  <c r="G38" i="11" s="1"/>
  <c r="G80" i="11" s="1"/>
  <c r="J79" i="11"/>
  <c r="J80" i="11" s="1"/>
  <c r="H12" i="11"/>
  <c r="H38" i="11" s="1"/>
  <c r="L80" i="11" l="1"/>
  <c r="K80" i="11"/>
  <c r="H80" i="11"/>
  <c r="I80" i="11"/>
  <c r="E4" i="3" l="1"/>
  <c r="E12" i="3" s="1"/>
  <c r="F4" i="3"/>
  <c r="F12" i="3" s="1"/>
  <c r="G4" i="3"/>
  <c r="G12" i="3" s="1"/>
  <c r="H4" i="3"/>
  <c r="I4" i="3"/>
  <c r="J4" i="3"/>
  <c r="K4" i="3"/>
  <c r="L4" i="3"/>
  <c r="L12" i="3" s="1"/>
  <c r="M4" i="3"/>
  <c r="M12" i="3" s="1"/>
  <c r="N4" i="3"/>
  <c r="N12" i="3" s="1"/>
  <c r="O4" i="3"/>
  <c r="O12" i="3" s="1"/>
  <c r="P4" i="3"/>
  <c r="P12" i="3" s="1"/>
  <c r="Q4" i="3"/>
  <c r="Q12" i="3" s="1"/>
  <c r="Q16" i="3" s="1"/>
  <c r="R4" i="3"/>
  <c r="R12" i="3" s="1"/>
  <c r="D4" i="3"/>
  <c r="D12" i="3" s="1"/>
  <c r="N15" i="3"/>
  <c r="C4" i="3"/>
  <c r="H12" i="3"/>
  <c r="I12" i="3"/>
  <c r="I16" i="3" s="1"/>
  <c r="J12" i="3"/>
  <c r="K12" i="3"/>
  <c r="R16" i="3" l="1"/>
  <c r="H16" i="3"/>
  <c r="F16" i="3"/>
  <c r="P16" i="3"/>
  <c r="N16" i="3"/>
  <c r="M16" i="3"/>
  <c r="D16" i="3"/>
  <c r="G16" i="3"/>
  <c r="E16" i="3"/>
  <c r="J16" i="3"/>
  <c r="L16" i="3"/>
  <c r="K16" i="3"/>
  <c r="O16" i="3" l="1"/>
  <c r="C70" i="11" l="1"/>
  <c r="C60" i="11"/>
  <c r="C59" i="11" s="1"/>
  <c r="C41" i="11"/>
  <c r="C30" i="11"/>
  <c r="C25" i="11"/>
  <c r="C14" i="11"/>
  <c r="C4" i="11"/>
  <c r="C79" i="11" l="1"/>
  <c r="C12" i="11"/>
  <c r="C38" i="11" s="1"/>
  <c r="C80" i="11" l="1"/>
  <c r="E60" i="11"/>
  <c r="E59" i="11" s="1"/>
  <c r="F60" i="11"/>
  <c r="F59" i="11" s="1"/>
  <c r="E70" i="11"/>
  <c r="F70" i="11"/>
  <c r="D70" i="11" l="1"/>
  <c r="E4" i="11"/>
  <c r="F4" i="11"/>
  <c r="E41" i="11"/>
  <c r="E79" i="11" s="1"/>
  <c r="F41" i="11"/>
  <c r="F79" i="11" s="1"/>
  <c r="D41" i="11"/>
  <c r="D4" i="11"/>
  <c r="D60" i="11" l="1"/>
  <c r="D59" i="11" s="1"/>
  <c r="D79" i="11" s="1"/>
  <c r="F30" i="11"/>
  <c r="E30" i="11"/>
  <c r="D30" i="11"/>
  <c r="F25" i="11"/>
  <c r="E25" i="11"/>
  <c r="D25" i="11"/>
  <c r="E12" i="11" l="1"/>
  <c r="E38" i="11" s="1"/>
  <c r="E80" i="11" s="1"/>
  <c r="F12" i="11"/>
  <c r="F38" i="11" s="1"/>
  <c r="F80" i="11" s="1"/>
  <c r="D12" i="11"/>
  <c r="D38" i="11" s="1"/>
  <c r="D80" i="1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<sst xmlns="http://schemas.openxmlformats.org/spreadsheetml/2006/main" count="485" uniqueCount="221">
  <si>
    <t>Não Circulante</t>
  </si>
  <si>
    <t xml:space="preserve">     IMOBILIZADO</t>
  </si>
  <si>
    <t xml:space="preserve">       Bens de uso geral Reavaliado</t>
  </si>
  <si>
    <t xml:space="preserve">     INTANGÍVEL</t>
  </si>
  <si>
    <t xml:space="preserve">       Bens Afetos</t>
  </si>
  <si>
    <t xml:space="preserve">       Bens Afetos Reavaliados</t>
  </si>
  <si>
    <t xml:space="preserve">       Bens Não Afetos</t>
  </si>
  <si>
    <t xml:space="preserve">       Bens Não Afetos Reavaliados</t>
  </si>
  <si>
    <t xml:space="preserve">       Projetos e Obras em Andamentos</t>
  </si>
  <si>
    <t>ATIVO TOTAL:</t>
  </si>
  <si>
    <t xml:space="preserve">          Outros Resultados Abrangentes</t>
  </si>
  <si>
    <t xml:space="preserve">          Resultado do período</t>
  </si>
  <si>
    <t>Estrutura do Endividamento</t>
  </si>
  <si>
    <t>Empréstimos e Financiamentos</t>
  </si>
  <si>
    <t>Passivo Atuarial¹</t>
  </si>
  <si>
    <t>Total da Dívida Bruta (+)</t>
  </si>
  <si>
    <t>Disponibilidade (-)</t>
  </si>
  <si>
    <t>Total da Dívida Líquida (=)</t>
  </si>
  <si>
    <t>DEMOSTRAÇÃO DE FLUXO DE CAIXA - MÉTODO INDIRETO</t>
  </si>
  <si>
    <t>Caixa gerado nas Operações:</t>
  </si>
  <si>
    <t>Variações nos Ativos e Passivos:</t>
  </si>
  <si>
    <t>Caixa líquido gerado nas atividades de financiamentos :</t>
  </si>
  <si>
    <t>Saldo de disponibilidades no início do período :</t>
  </si>
  <si>
    <t>FLUXO DE CAIXA DAS ATIVIDADES OPERACIONAIS</t>
  </si>
  <si>
    <t>%</t>
  </si>
  <si>
    <t>4T25</t>
  </si>
  <si>
    <t>3T25</t>
  </si>
  <si>
    <t>2T25</t>
  </si>
  <si>
    <t>1T25</t>
  </si>
  <si>
    <t>Estoques</t>
  </si>
  <si>
    <t>Salários a pagar</t>
  </si>
  <si>
    <t>Ativos Financeiros Concessões - ERJ</t>
  </si>
  <si>
    <t>Outras contas a pagar</t>
  </si>
  <si>
    <t>Contas a receber de clientes</t>
  </si>
  <si>
    <t>Outros créditos</t>
  </si>
  <si>
    <t>Empreiteiros e fornecedores</t>
  </si>
  <si>
    <t>Receita Operacional</t>
  </si>
  <si>
    <t>COFINS e PASEP sobre a receita de água</t>
  </si>
  <si>
    <t xml:space="preserve"> Custo dos serviços prestados</t>
  </si>
  <si>
    <t xml:space="preserve">        Despesas de pessoal</t>
  </si>
  <si>
    <t xml:space="preserve">        Despesas com material</t>
  </si>
  <si>
    <t xml:space="preserve">        Serviços de terceiros</t>
  </si>
  <si>
    <t xml:space="preserve">        Despesas gerais</t>
  </si>
  <si>
    <t xml:space="preserve">        Depreciações e Amortizações</t>
  </si>
  <si>
    <t xml:space="preserve"> LUCRO OPERACIONAL BRUTO</t>
  </si>
  <si>
    <t xml:space="preserve"> Despesas comerciais</t>
  </si>
  <si>
    <t xml:space="preserve">        Perda de crédito da atividade</t>
  </si>
  <si>
    <t xml:space="preserve"> Despesas administrativas</t>
  </si>
  <si>
    <t xml:space="preserve">        Acordos Judiciais</t>
  </si>
  <si>
    <t xml:space="preserve"> Outras despesas/receitas operacionais</t>
  </si>
  <si>
    <t xml:space="preserve">        Provisões</t>
  </si>
  <si>
    <t xml:space="preserve">        Despesas fiscais</t>
  </si>
  <si>
    <t xml:space="preserve">        Demais receitas operacionais</t>
  </si>
  <si>
    <t xml:space="preserve">        Outras despesas</t>
  </si>
  <si>
    <t xml:space="preserve"> Receitas financeiras</t>
  </si>
  <si>
    <t xml:space="preserve"> Despesas financeiras</t>
  </si>
  <si>
    <t xml:space="preserve">        Juros internos</t>
  </si>
  <si>
    <t xml:space="preserve">        Juros passivos</t>
  </si>
  <si>
    <t xml:space="preserve">        Multas e acréscimos moratórios</t>
  </si>
  <si>
    <t>Resultado Financeiro</t>
  </si>
  <si>
    <t xml:space="preserve"> LUCRO / PREJUÍZO ANTES DOS IMPOSTOS E CONTRIBUIÇÕES</t>
  </si>
  <si>
    <t xml:space="preserve">        Contribuição social corrente</t>
  </si>
  <si>
    <t xml:space="preserve">        Contribuição social diferido</t>
  </si>
  <si>
    <t xml:space="preserve"> RESULTADO LIQUIDO DO EXERCÍCIO</t>
  </si>
  <si>
    <t xml:space="preserve"> Lucro/prejuízo por ações - R$</t>
  </si>
  <si>
    <t xml:space="preserve">EBITDA </t>
  </si>
  <si>
    <t>MARGEM - EBITDA</t>
  </si>
  <si>
    <t>EBIT</t>
  </si>
  <si>
    <t xml:space="preserve">MARGEM - EBIT </t>
  </si>
  <si>
    <t>Circulante</t>
  </si>
  <si>
    <t xml:space="preserve">         Caixa e equivalentes de caixa</t>
  </si>
  <si>
    <t xml:space="preserve">         Contas a receber de clientes</t>
  </si>
  <si>
    <t xml:space="preserve">         Estoques</t>
  </si>
  <si>
    <t xml:space="preserve">         Contribuições e impostos recuperáveis </t>
  </si>
  <si>
    <t xml:space="preserve">         Outros</t>
  </si>
  <si>
    <t xml:space="preserve">     REALIZÁVEL A LONGO PRAZO </t>
  </si>
  <si>
    <t xml:space="preserve">       Títulos e valores imobiliários</t>
  </si>
  <si>
    <t xml:space="preserve">       Contas a receber de clientes </t>
  </si>
  <si>
    <t xml:space="preserve">       Acordo de Cooperação e Convergência - Águas do Rio 4</t>
  </si>
  <si>
    <t xml:space="preserve">       Depósitos e bloqueios judiciais</t>
  </si>
  <si>
    <t xml:space="preserve">       Contas a receber de Partes Relacionadas</t>
  </si>
  <si>
    <t xml:space="preserve">       Ativos Financeiros Concessões - ERJ</t>
  </si>
  <si>
    <t xml:space="preserve">       Contribuição Social diferido</t>
  </si>
  <si>
    <t xml:space="preserve">       Outros créditos</t>
  </si>
  <si>
    <t xml:space="preserve">       Bens de uso geral </t>
  </si>
  <si>
    <t xml:space="preserve">          Salários a pagar</t>
  </si>
  <si>
    <t xml:space="preserve">          Empreiteiros e fornecedores</t>
  </si>
  <si>
    <t xml:space="preserve">          Impostos e contribuições a  recolher </t>
  </si>
  <si>
    <t xml:space="preserve">          Parcelamentos tributários</t>
  </si>
  <si>
    <t xml:space="preserve">          Juros Sobre Capital Próprio</t>
  </si>
  <si>
    <t xml:space="preserve">          Dividendos a Pagar</t>
  </si>
  <si>
    <t xml:space="preserve">          Passivo Atuarial</t>
  </si>
  <si>
    <t xml:space="preserve">          Outros parcelamentos </t>
  </si>
  <si>
    <t xml:space="preserve">          Empréstimos e financiamentos </t>
  </si>
  <si>
    <t xml:space="preserve">          Provisões de encargos trabalhistas</t>
  </si>
  <si>
    <t xml:space="preserve">          Agência Reguladora - AGENERSA</t>
  </si>
  <si>
    <t xml:space="preserve">          Outras contas a pagar</t>
  </si>
  <si>
    <t xml:space="preserve">      EXIGÍVEL A LONGO PRAZO</t>
  </si>
  <si>
    <t xml:space="preserve">          Outros parcelamentos</t>
  </si>
  <si>
    <t xml:space="preserve">          Empréstimos e financiamentos</t>
  </si>
  <si>
    <t xml:space="preserve">          Provisão para contingências </t>
  </si>
  <si>
    <t xml:space="preserve">          Provisão passivo atuarial</t>
  </si>
  <si>
    <t xml:space="preserve">          Adiantamentos para futuro aumento de capital</t>
  </si>
  <si>
    <t xml:space="preserve">          Capital  social </t>
  </si>
  <si>
    <t xml:space="preserve">          Reserva de capital </t>
  </si>
  <si>
    <t xml:space="preserve">          Reservas de Lucros</t>
  </si>
  <si>
    <t xml:space="preserve">          AVP - Reserva de Reavaliação </t>
  </si>
  <si>
    <t>PASSIVO TOTAL:</t>
  </si>
  <si>
    <t>Passivo Circulante</t>
  </si>
  <si>
    <t>Serviços de abastecimento de água</t>
  </si>
  <si>
    <t xml:space="preserve">RECEITAS </t>
  </si>
  <si>
    <t>Contribuição social</t>
  </si>
  <si>
    <t>Resultado líquido financeiro</t>
  </si>
  <si>
    <t>Contribuição Social</t>
  </si>
  <si>
    <t xml:space="preserve">Depreciações </t>
  </si>
  <si>
    <t>Despesas Operacionais</t>
  </si>
  <si>
    <t>DESPESAS</t>
  </si>
  <si>
    <t>Caixa líquido gerado nas atividades de investimentos:</t>
  </si>
  <si>
    <t>Lucro antes do imposto de renda e da contribuição social</t>
  </si>
  <si>
    <t xml:space="preserve">Ajustes para reconciliação do Lucro Líquido </t>
  </si>
  <si>
    <t>Juros e variação monetária de financiamentos</t>
  </si>
  <si>
    <t>Juros s/parcelamentos</t>
  </si>
  <si>
    <t xml:space="preserve"> Juros e atualização monetária s/outras obrigações</t>
  </si>
  <si>
    <t>Baixa de bens do imobilizado/intangível</t>
  </si>
  <si>
    <t>Provisões para contingências</t>
  </si>
  <si>
    <t>Passivo atuarial</t>
  </si>
  <si>
    <t>Atualização Monetária do Contas a Receber</t>
  </si>
  <si>
    <t>Atualização Monetária - Ativo Financeiro Concessões ERJ</t>
  </si>
  <si>
    <t>Atualização  Acordo Coop. e Convergência - Águas do Rio 4</t>
  </si>
  <si>
    <t>Prov. p/perdas – Ativo Financeiro Concessões Teresópolis</t>
  </si>
  <si>
    <t>Provisão para devedores duvidosos</t>
  </si>
  <si>
    <t>Rendimentos de Títulos e Valores Mobiliários</t>
  </si>
  <si>
    <t>Atualizações de depósitos judiciais</t>
  </si>
  <si>
    <t xml:space="preserve">Depreciação e amortização </t>
  </si>
  <si>
    <t>(Aumento)  redução no ativo operacional:</t>
  </si>
  <si>
    <t xml:space="preserve">Acordo de Cooperação e Convergência - Águas do Rio 4 </t>
  </si>
  <si>
    <t>Tributos a recuperar</t>
  </si>
  <si>
    <t>Depósitos/Bloqueios judiciais</t>
  </si>
  <si>
    <t>Contas a receber de partes relacionadas</t>
  </si>
  <si>
    <t>Aumento (redução) no passivo operacional:</t>
  </si>
  <si>
    <t>Impostos e contribuições a recolher</t>
  </si>
  <si>
    <t>Parcelamentos tributários</t>
  </si>
  <si>
    <t>Dividendos a pagar</t>
  </si>
  <si>
    <t>Outros Parcelamentos</t>
  </si>
  <si>
    <t>Provisões encargos trabalhistas</t>
  </si>
  <si>
    <t>Agência Reguladora - AGENERSA</t>
  </si>
  <si>
    <t>Adiantamento de Cliente - Teresópolis</t>
  </si>
  <si>
    <t>Contribuição Social pagos</t>
  </si>
  <si>
    <t xml:space="preserve"> Juros pagos</t>
  </si>
  <si>
    <t>Aquisição de imobilizado/intangível</t>
  </si>
  <si>
    <t>Títulos e valores mobiliários</t>
  </si>
  <si>
    <t>Amortização de financiamentos</t>
  </si>
  <si>
    <t>Financiamento – CCB - Desembolso</t>
  </si>
  <si>
    <t>Financiamento – CCB - Devolução não funcionalidade</t>
  </si>
  <si>
    <t>Pagamentos de Juros sobre o Capital Próprio</t>
  </si>
  <si>
    <t>Pagamentos de Dividendos</t>
  </si>
  <si>
    <t>Passivo não Circulante</t>
  </si>
  <si>
    <t>Patrimônio Líquido</t>
  </si>
  <si>
    <t>acumulado</t>
  </si>
  <si>
    <t>Receita Operacional Líquida</t>
  </si>
  <si>
    <t>Deduções da receita</t>
  </si>
  <si>
    <t>4T24</t>
  </si>
  <si>
    <t>3T24</t>
  </si>
  <si>
    <t>2T24</t>
  </si>
  <si>
    <t>1T24</t>
  </si>
  <si>
    <t>4T23</t>
  </si>
  <si>
    <t>3T23</t>
  </si>
  <si>
    <t>2T23</t>
  </si>
  <si>
    <t>1T23</t>
  </si>
  <si>
    <t>4T22</t>
  </si>
  <si>
    <t>3T22</t>
  </si>
  <si>
    <t>2T22</t>
  </si>
  <si>
    <t>1T22</t>
  </si>
  <si>
    <t>4T21</t>
  </si>
  <si>
    <t>3T21</t>
  </si>
  <si>
    <t>2T21</t>
  </si>
  <si>
    <t>1T21</t>
  </si>
  <si>
    <t>R$ mil</t>
  </si>
  <si>
    <t>LUCRO / PREJUÍZO ANTES DO RESULTADO FINANCEIRO</t>
  </si>
  <si>
    <t>Unid</t>
  </si>
  <si>
    <t xml:space="preserve">PASSIVO </t>
  </si>
  <si>
    <r>
      <t xml:space="preserve">BALANÇO PATRIMONIAL </t>
    </r>
    <r>
      <rPr>
        <b/>
        <sz val="9"/>
        <color theme="0" tint="-4.9989318521683403E-2"/>
        <rFont val="Calibri Light"/>
        <family val="2"/>
      </rPr>
      <t>(milhares de Reais)</t>
    </r>
  </si>
  <si>
    <t xml:space="preserve">ATIVO  </t>
  </si>
  <si>
    <t>CCB FGTS 1ª TRANCHE</t>
  </si>
  <si>
    <t>CCB FGTS 2ª TRANCHE</t>
  </si>
  <si>
    <t>CCB FGTS 3ª TRANCHE</t>
  </si>
  <si>
    <t>Dívida Líquida/PL</t>
  </si>
  <si>
    <t xml:space="preserve">5ª Emissão de Debêntures </t>
  </si>
  <si>
    <t xml:space="preserve"> Relatórios Financeiros</t>
  </si>
  <si>
    <t xml:space="preserve">         Adiantamento de Cliente - Teresópolis</t>
  </si>
  <si>
    <t xml:space="preserve">                                                   -</t>
  </si>
  <si>
    <t xml:space="preserve">         Adiantamento do Controlador</t>
  </si>
  <si>
    <t>Caixa Liquido Gerado nas atividades operacionais</t>
  </si>
  <si>
    <t>Serviços de esgotos</t>
  </si>
  <si>
    <t>4T20</t>
  </si>
  <si>
    <t>3T20</t>
  </si>
  <si>
    <t>2T20</t>
  </si>
  <si>
    <t>1T20</t>
  </si>
  <si>
    <t xml:space="preserve">         Provisão PDV</t>
  </si>
  <si>
    <t>Taxas:</t>
  </si>
  <si>
    <t>Juros Compensatórios - Ativo Financeiro Concessões  ERJ</t>
  </si>
  <si>
    <t>Atualização Passivo Atuarial - Prece</t>
  </si>
  <si>
    <t>Adiantamento do Controlador</t>
  </si>
  <si>
    <r>
      <t xml:space="preserve">DRE </t>
    </r>
    <r>
      <rPr>
        <b/>
        <sz val="9"/>
        <color theme="0"/>
        <rFont val="Calibri Light"/>
        <family val="2"/>
      </rPr>
      <t>(milhares de Reais)</t>
    </r>
  </si>
  <si>
    <t>FLUXO DE CAIXA DAS ATIVIDADES DE FINANCIAMENTOS</t>
  </si>
  <si>
    <t>Aumento Líquido das disponibilidades :</t>
  </si>
  <si>
    <t>Saldo de Disponibilidades no final do período:</t>
  </si>
  <si>
    <t>FLUXO DE CAIXA DAS ATIVIDADES DE INVESTIMENTOS</t>
  </si>
  <si>
    <t>1ª Tranche: TR + 8,5% a.a</t>
  </si>
  <si>
    <t>2ª Tranche: TR + 8,5% a.a</t>
  </si>
  <si>
    <t>3ª Tranche: TR + 8,7% a.a</t>
  </si>
  <si>
    <r>
      <t xml:space="preserve">Indicadores Financeiros Acumulados </t>
    </r>
    <r>
      <rPr>
        <b/>
        <u/>
        <sz val="26"/>
        <color theme="5" tint="-0.249977111117893"/>
        <rFont val="Calibri"/>
        <family val="2"/>
      </rPr>
      <t>3T2025</t>
    </r>
  </si>
  <si>
    <t xml:space="preserve">Provisão PDV - Programa de Demissão Voluntária </t>
  </si>
  <si>
    <t>Impairment - Ativo Financeiro Concessões ERJ</t>
  </si>
  <si>
    <t>Recuperação de despesas</t>
  </si>
  <si>
    <t>¹Dívida da Previdência Complementar Prece</t>
  </si>
  <si>
    <t>2024A</t>
  </si>
  <si>
    <t>2023A</t>
  </si>
  <si>
    <t>2022A</t>
  </si>
  <si>
    <t>2021A</t>
  </si>
  <si>
    <t>2020A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</si>
</sst>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General_)"/>
    <numFmt numFmtId="165" formatCode="_(* #,##0_);_(* \(#,##0\);_(* &quot;-&quot;_);_(@_)"/>
    <numFmt numFmtId="166" formatCode="_-* #,##0_-;\-* #,##0_-;_-* &quot;-&quot;??_-;_-@_-"/>
    <numFmt numFmtId="167" formatCode="_(* #,##0.00_);_(* \(#,##0.00\);_(* &quot;-&quot;??_);_(@_)"/>
    <numFmt numFmtId="168" formatCode="0.0%"/>
    <numFmt numFmtId="169" formatCode="_(* #,##0.00_);_(* \(#,##0.00\);_(* &quot;-&quot;_);_(@_)"/>
    <numFmt numFmtId="170" formatCode="_(* #,##0.0000_);_(* \(#,##0.0000\);_(* &quot;-&quot;_);_(@_)"/>
  </numFmts>
  <fonts count="71">
    <font>
      <sz val="11"/>
      <color theme="1"/>
      <name val="Tw Cen MT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0"/>
      <name val="Courier"/>
      <family val="3"/>
    </font>
    <font>
      <sz val="11"/>
      <color theme="1"/>
      <name val="Tw Cen MT"/>
      <family val="2"/>
      <scheme val="minor"/>
    </font>
    <font>
      <b/>
      <sz val="15"/>
      <color theme="3"/>
      <name val="Tw Cen MT"/>
      <family val="2"/>
      <scheme val="minor"/>
    </font>
    <font>
      <b/>
      <sz val="13"/>
      <color theme="3"/>
      <name val="Tw Cen MT"/>
      <family val="2"/>
      <scheme val="minor"/>
    </font>
    <font>
      <b/>
      <sz val="11"/>
      <color theme="3"/>
      <name val="Tw Cen MT"/>
      <family val="2"/>
      <scheme val="minor"/>
    </font>
    <font>
      <sz val="11"/>
      <color rgb="FF006100"/>
      <name val="Tw Cen MT"/>
      <family val="2"/>
      <scheme val="minor"/>
    </font>
    <font>
      <sz val="11"/>
      <color rgb="FF9C0006"/>
      <name val="Tw Cen MT"/>
      <family val="2"/>
      <scheme val="minor"/>
    </font>
    <font>
      <sz val="11"/>
      <color rgb="FF3F3F76"/>
      <name val="Tw Cen MT"/>
      <family val="2"/>
      <scheme val="minor"/>
    </font>
    <font>
      <b/>
      <sz val="11"/>
      <color rgb="FF3F3F3F"/>
      <name val="Tw Cen MT"/>
      <family val="2"/>
      <scheme val="minor"/>
    </font>
    <font>
      <b/>
      <sz val="11"/>
      <color rgb="FFFA7D00"/>
      <name val="Tw Cen MT"/>
      <family val="2"/>
      <scheme val="minor"/>
    </font>
    <font>
      <sz val="11"/>
      <color rgb="FFFA7D00"/>
      <name val="Tw Cen MT"/>
      <family val="2"/>
      <scheme val="minor"/>
    </font>
    <font>
      <b/>
      <sz val="11"/>
      <color theme="0"/>
      <name val="Tw Cen MT"/>
      <family val="2"/>
      <scheme val="minor"/>
    </font>
    <font>
      <sz val="11"/>
      <color rgb="FFFF0000"/>
      <name val="Tw Cen MT"/>
      <family val="2"/>
      <scheme val="minor"/>
    </font>
    <font>
      <i/>
      <sz val="11"/>
      <color rgb="FF7F7F7F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1"/>
      <color theme="0"/>
      <name val="Tw Cen MT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9C6500"/>
      <name val="Tw Cen MT"/>
      <family val="2"/>
      <scheme val="minor"/>
    </font>
    <font>
      <b/>
      <sz val="18"/>
      <color theme="3"/>
      <name val="Tw Cen MT Condensed"/>
      <family val="2"/>
      <scheme val="major"/>
    </font>
    <font>
      <sz val="12"/>
      <name val="Calibri"/>
      <family val="2"/>
    </font>
    <font>
      <sz val="8"/>
      <name val="Tw Cen MT"/>
      <family val="2"/>
      <scheme val="minor"/>
    </font>
    <font>
      <sz val="11"/>
      <color theme="1"/>
      <name val="Calibri Light"/>
      <family val="2"/>
    </font>
    <font>
      <b/>
      <sz val="9"/>
      <color theme="0" tint="-4.9989318521683403E-2"/>
      <name val="Calibri Light"/>
      <family val="2"/>
    </font>
    <font>
      <b/>
      <sz val="11"/>
      <color theme="1" tint="0.34998626667073579"/>
      <name val="Calibri Light"/>
      <family val="2"/>
    </font>
    <font>
      <sz val="11"/>
      <color theme="1" tint="0.34998626667073579"/>
      <name val="Calibri Light"/>
      <family val="2"/>
    </font>
    <font>
      <b/>
      <sz val="10"/>
      <color theme="0" tint="-4.9989318521683403E-2"/>
      <name val="Calibri Light"/>
      <family val="2"/>
    </font>
    <font>
      <sz val="10"/>
      <color theme="1"/>
      <name val="Calibri Light"/>
      <family val="2"/>
    </font>
    <font>
      <b/>
      <sz val="9"/>
      <color theme="1" tint="0.34998626667073579"/>
      <name val="Calibri Light"/>
      <family val="2"/>
    </font>
    <font>
      <sz val="9"/>
      <color theme="1" tint="0.34998626667073579"/>
      <name val="Calibri Light"/>
      <family val="2"/>
    </font>
    <font>
      <b/>
      <sz val="8"/>
      <color theme="1" tint="0.34998626667073579"/>
      <name val="Calibri Light"/>
      <family val="2"/>
    </font>
    <font>
      <sz val="8"/>
      <color theme="1"/>
      <name val="Calibri Light"/>
      <family val="2"/>
    </font>
    <font>
      <sz val="8"/>
      <color theme="1" tint="0.34998626667073579"/>
      <name val="Calibri Light"/>
      <family val="2"/>
    </font>
    <font>
      <sz val="8"/>
      <color theme="0" tint="-4.9989318521683403E-2"/>
      <name val="Calibri Light"/>
      <family val="2"/>
    </font>
    <font>
      <u/>
      <sz val="11"/>
      <color theme="10"/>
      <name val="Tw Cen MT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theme="1"/>
      <name val="Calibri Light"/>
      <family val="2"/>
    </font>
    <font>
      <sz val="9"/>
      <color theme="1"/>
      <name val="Calibri Light"/>
      <family val="2"/>
    </font>
    <font>
      <b/>
      <sz val="9"/>
      <name val="Calibri Light"/>
      <family val="2"/>
    </font>
    <font>
      <b/>
      <sz val="12"/>
      <color theme="0" tint="-4.9989318521683403E-2"/>
      <name val="Calibri Light"/>
      <family val="2"/>
    </font>
    <font>
      <sz val="9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b/>
      <sz val="9"/>
      <color theme="2"/>
      <name val="Calibri"/>
      <family val="2"/>
    </font>
    <font>
      <sz val="8"/>
      <name val="Calibri"/>
      <family val="2"/>
    </font>
    <font>
      <b/>
      <sz val="8"/>
      <color theme="0"/>
      <name val="Calibri"/>
      <family val="2"/>
    </font>
    <font>
      <sz val="8"/>
      <color theme="1"/>
      <name val="Calibri"/>
      <family val="2"/>
    </font>
    <font>
      <sz val="12"/>
      <color rgb="FF222222"/>
      <name val="Arial"/>
      <family val="2"/>
    </font>
    <font>
      <b/>
      <sz val="16"/>
      <color rgb="FF003A8F"/>
      <name val="Calibri"/>
      <family val="2"/>
    </font>
    <font>
      <b/>
      <sz val="22"/>
      <color theme="3" tint="0.249977111117893"/>
      <name val="Calibri"/>
      <family val="2"/>
    </font>
    <font>
      <b/>
      <u/>
      <sz val="20"/>
      <color theme="3" tint="0.249977111117893"/>
      <name val="Calibri"/>
      <family val="2"/>
    </font>
    <font>
      <b/>
      <sz val="26"/>
      <color theme="5" tint="-0.249977111117893"/>
      <name val="Calibri"/>
      <family val="2"/>
    </font>
    <font>
      <b/>
      <sz val="18"/>
      <color theme="0"/>
      <name val="Calibri Light"/>
      <family val="2"/>
    </font>
    <font>
      <b/>
      <sz val="9"/>
      <color theme="0"/>
      <name val="Calibri Light"/>
      <family val="2"/>
    </font>
    <font>
      <sz val="10"/>
      <color theme="1" tint="0.34998626667073579"/>
      <name val="Calibri Light"/>
      <family val="2"/>
    </font>
    <font>
      <sz val="11"/>
      <color rgb="FFFF0000"/>
      <name val="Calibri Light"/>
      <family val="2"/>
    </font>
    <font>
      <b/>
      <sz val="14"/>
      <color theme="0"/>
      <name val="Calibri Light"/>
      <family val="2"/>
    </font>
    <font>
      <b/>
      <u/>
      <sz val="26"/>
      <color theme="5" tint="-0.249977111117893"/>
      <name val="Calibri"/>
      <family val="2"/>
    </font>
    <font>
      <b/>
      <sz val="9"/>
      <color rgb="FFFF0000"/>
      <name val="Calibri"/>
      <family val="2"/>
    </font>
    <font>
      <b/>
      <sz val="9"/>
      <color rgb="FFFF0000"/>
      <name val="Calibri Light"/>
      <family val="2"/>
    </font>
    <font>
      <sz val="9"/>
      <name val="Calibri Light"/>
      <family val="2"/>
    </font>
    <font>
      <sz val="8"/>
      <color theme="0"/>
      <name val="Calibri Light"/>
      <family val="2"/>
    </font>
    <font>
      <b/>
      <sz val="10"/>
      <color theme="0"/>
      <name val="Calibri Light"/>
      <family val="2"/>
    </font>
    <font>
      <b/>
      <sz val="26"/>
      <color theme="5" tint="-0.249977111117893"/>
      <name val="Area normal"/>
    </font>
    <font>
      <b/>
      <sz val="30"/>
      <color theme="5" tint="-0.249977111117893"/>
      <name val="Area normal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F0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1ECF7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38C7FB"/>
        <bgColor indexed="64"/>
      </patternFill>
    </fill>
    <fill>
      <patternFill patternType="solid">
        <fgColor theme="0" tint="-4.9989318521683403E-2"/>
        <bgColor rgb="FFE6EEF8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</borders>
  <cellStyleXfs count="60">
    <xf numFmtId="0" fontId="0" fillId="0" borderId="0"/>
    <xf numFmtId="164" fontId="3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22" fillId="5" borderId="0" applyNumberFormat="0" applyBorder="0" applyAlignment="0" applyProtection="0"/>
    <xf numFmtId="164" fontId="3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19" fillId="9" borderId="8" applyNumberFormat="0" applyFont="0" applyAlignment="0" applyProtection="0"/>
    <xf numFmtId="0" fontId="19" fillId="9" borderId="8" applyNumberFormat="0" applyFont="0" applyAlignment="0" applyProtection="0"/>
    <xf numFmtId="0" fontId="19" fillId="9" borderId="8" applyNumberFormat="0" applyFont="0" applyAlignment="0" applyProtection="0"/>
    <xf numFmtId="0" fontId="19" fillId="9" borderId="8" applyNumberFormat="0" applyFont="0" applyAlignment="0" applyProtection="0"/>
    <xf numFmtId="0" fontId="19" fillId="9" borderId="8" applyNumberFormat="0" applyFont="0" applyAlignment="0" applyProtection="0"/>
    <xf numFmtId="9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9" fontId="4" fillId="0" borderId="0" applyFont="0" applyFill="0" applyBorder="0" applyAlignment="0" applyProtection="0"/>
    <xf numFmtId="164" fontId="3" fillId="0" borderId="0"/>
    <xf numFmtId="43" fontId="4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8" fillId="0" borderId="0" applyNumberFormat="0" applyFill="0" applyBorder="0" applyAlignment="0" applyProtection="0"/>
  </cellStyleXfs>
  <cellXfs count="255">
    <xf numFmtId="0" fontId="0" fillId="0" borderId="0" xfId="0"/>
    <xf numFmtId="0" fontId="26" fillId="0" borderId="0" xfId="0" applyFont="1"/>
    <xf numFmtId="0" fontId="28" fillId="35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34" borderId="0" xfId="0" applyFont="1" applyFill="1" applyAlignment="1">
      <alignment vertical="center" wrapText="1"/>
    </xf>
    <xf numFmtId="0" fontId="28" fillId="35" borderId="0" xfId="0" applyFont="1" applyFill="1" applyAlignment="1">
      <alignment horizontal="left" vertical="center" wrapText="1"/>
    </xf>
    <xf numFmtId="0" fontId="29" fillId="0" borderId="0" xfId="0" applyFont="1"/>
    <xf numFmtId="164" fontId="29" fillId="0" borderId="0" xfId="1" quotePrefix="1" applyFont="1"/>
    <xf numFmtId="164" fontId="28" fillId="35" borderId="0" xfId="41" quotePrefix="1" applyFont="1" applyFill="1"/>
    <xf numFmtId="0" fontId="26" fillId="0" borderId="0" xfId="0" applyFont="1" applyAlignment="1">
      <alignment horizontal="left"/>
    </xf>
    <xf numFmtId="3" fontId="36" fillId="35" borderId="0" xfId="1" applyNumberFormat="1" applyFont="1" applyFill="1" applyAlignment="1">
      <alignment horizontal="center" vertical="center"/>
    </xf>
    <xf numFmtId="3" fontId="36" fillId="0" borderId="0" xfId="0" applyNumberFormat="1" applyFont="1" applyAlignment="1">
      <alignment horizontal="center" vertical="center" wrapText="1"/>
    </xf>
    <xf numFmtId="3" fontId="36" fillId="35" borderId="0" xfId="57" applyNumberFormat="1" applyFont="1" applyFill="1" applyBorder="1" applyAlignment="1">
      <alignment horizontal="center" vertical="center" wrapText="1"/>
    </xf>
    <xf numFmtId="3" fontId="36" fillId="34" borderId="0" xfId="57" applyNumberFormat="1" applyFont="1" applyFill="1" applyBorder="1" applyAlignment="1">
      <alignment horizontal="center" vertical="center" wrapText="1"/>
    </xf>
    <xf numFmtId="3" fontId="36" fillId="0" borderId="0" xfId="57" applyNumberFormat="1" applyFont="1" applyFill="1" applyBorder="1" applyAlignment="1">
      <alignment horizontal="center" vertical="center" wrapText="1"/>
    </xf>
    <xf numFmtId="9" fontId="36" fillId="34" borderId="0" xfId="55" applyFont="1" applyFill="1" applyBorder="1" applyAlignment="1">
      <alignment horizontal="center" vertical="center" wrapText="1"/>
    </xf>
    <xf numFmtId="3" fontId="36" fillId="34" borderId="0" xfId="55" applyNumberFormat="1" applyFont="1" applyFill="1" applyBorder="1" applyAlignment="1">
      <alignment horizontal="center" vertical="center" wrapText="1"/>
    </xf>
    <xf numFmtId="0" fontId="32" fillId="34" borderId="0" xfId="0" applyFont="1" applyFill="1" applyAlignment="1">
      <alignment vertical="center" wrapText="1"/>
    </xf>
    <xf numFmtId="165" fontId="33" fillId="0" borderId="0" xfId="57" applyNumberFormat="1" applyFont="1" applyBorder="1" applyAlignment="1">
      <alignment horizontal="right"/>
    </xf>
    <xf numFmtId="165" fontId="32" fillId="35" borderId="0" xfId="1" applyNumberFormat="1" applyFont="1" applyFill="1" applyAlignment="1">
      <alignment horizontal="right"/>
    </xf>
    <xf numFmtId="165" fontId="32" fillId="0" borderId="0" xfId="0" applyNumberFormat="1" applyFont="1" applyAlignment="1">
      <alignment horizontal="right" vertical="center" wrapText="1"/>
    </xf>
    <xf numFmtId="165" fontId="32" fillId="0" borderId="0" xfId="57" applyNumberFormat="1" applyFont="1" applyFill="1" applyBorder="1" applyAlignment="1">
      <alignment horizontal="right" vertical="center" wrapText="1"/>
    </xf>
    <xf numFmtId="165" fontId="32" fillId="0" borderId="0" xfId="57" applyNumberFormat="1" applyFont="1" applyFill="1" applyBorder="1" applyAlignment="1">
      <alignment horizontal="right"/>
    </xf>
    <xf numFmtId="165" fontId="32" fillId="35" borderId="0" xfId="57" applyNumberFormat="1" applyFont="1" applyFill="1" applyBorder="1" applyAlignment="1">
      <alignment horizontal="right" vertical="center" wrapText="1"/>
    </xf>
    <xf numFmtId="165" fontId="32" fillId="34" borderId="0" xfId="57" applyNumberFormat="1" applyFont="1" applyFill="1" applyBorder="1" applyAlignment="1">
      <alignment horizontal="right" vertical="center" wrapText="1"/>
    </xf>
    <xf numFmtId="165" fontId="32" fillId="0" borderId="0" xfId="57" applyNumberFormat="1" applyFont="1" applyBorder="1" applyAlignment="1">
      <alignment horizontal="right" vertical="center" wrapText="1"/>
    </xf>
    <xf numFmtId="165" fontId="32" fillId="34" borderId="0" xfId="55" applyNumberFormat="1" applyFont="1" applyFill="1" applyBorder="1" applyAlignment="1">
      <alignment horizontal="right" vertical="center" wrapText="1"/>
    </xf>
    <xf numFmtId="0" fontId="28" fillId="36" borderId="0" xfId="0" applyFont="1" applyFill="1" applyAlignment="1">
      <alignment horizontal="left" vertical="center" wrapText="1"/>
    </xf>
    <xf numFmtId="3" fontId="36" fillId="36" borderId="0" xfId="1" applyNumberFormat="1" applyFont="1" applyFill="1" applyAlignment="1">
      <alignment horizontal="center" vertical="center"/>
    </xf>
    <xf numFmtId="3" fontId="34" fillId="36" borderId="0" xfId="1" applyNumberFormat="1" applyFont="1" applyFill="1" applyAlignment="1">
      <alignment horizontal="right" vertical="center"/>
    </xf>
    <xf numFmtId="0" fontId="35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36" fillId="34" borderId="0" xfId="1" applyNumberFormat="1" applyFont="1" applyFill="1" applyAlignment="1">
      <alignment horizontal="center" vertical="center"/>
    </xf>
    <xf numFmtId="3" fontId="36" fillId="35" borderId="0" xfId="57" applyNumberFormat="1" applyFont="1" applyFill="1" applyBorder="1" applyAlignment="1">
      <alignment horizontal="center" vertical="center"/>
    </xf>
    <xf numFmtId="3" fontId="36" fillId="0" borderId="0" xfId="57" applyNumberFormat="1" applyFont="1" applyBorder="1" applyAlignment="1">
      <alignment horizontal="center" vertical="center"/>
    </xf>
    <xf numFmtId="3" fontId="35" fillId="0" borderId="0" xfId="0" applyNumberFormat="1" applyFont="1" applyAlignment="1">
      <alignment horizontal="center" vertical="center"/>
    </xf>
    <xf numFmtId="168" fontId="32" fillId="34" borderId="0" xfId="55" applyNumberFormat="1" applyFont="1" applyFill="1" applyBorder="1" applyAlignment="1">
      <alignment horizontal="right" vertical="center" wrapText="1"/>
    </xf>
    <xf numFmtId="3" fontId="33" fillId="36" borderId="0" xfId="1" applyNumberFormat="1" applyFont="1" applyFill="1" applyAlignment="1">
      <alignment horizontal="center" vertical="center"/>
    </xf>
    <xf numFmtId="3" fontId="33" fillId="35" borderId="0" xfId="1" applyNumberFormat="1" applyFont="1" applyFill="1" applyAlignment="1">
      <alignment horizontal="center" vertical="center"/>
    </xf>
    <xf numFmtId="164" fontId="39" fillId="0" borderId="0" xfId="1" quotePrefix="1" applyFont="1" applyAlignment="1">
      <alignment horizontal="left"/>
    </xf>
    <xf numFmtId="0" fontId="42" fillId="0" borderId="0" xfId="0" applyFont="1" applyAlignment="1">
      <alignment horizontal="center"/>
    </xf>
    <xf numFmtId="164" fontId="40" fillId="0" borderId="0" xfId="41" quotePrefix="1" applyFont="1" applyAlignment="1">
      <alignment horizontal="left"/>
    </xf>
    <xf numFmtId="165" fontId="39" fillId="0" borderId="0" xfId="1" quotePrefix="1" applyNumberFormat="1" applyFont="1" applyAlignment="1">
      <alignment horizontal="left"/>
    </xf>
    <xf numFmtId="164" fontId="39" fillId="0" borderId="0" xfId="41" quotePrefix="1" applyFont="1" applyAlignment="1">
      <alignment horizontal="left"/>
    </xf>
    <xf numFmtId="3" fontId="33" fillId="34" borderId="0" xfId="1" applyNumberFormat="1" applyFont="1" applyFill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164" fontId="43" fillId="0" borderId="0" xfId="1" applyFont="1" applyAlignment="1">
      <alignment horizontal="center"/>
    </xf>
    <xf numFmtId="49" fontId="39" fillId="0" borderId="0" xfId="41" quotePrefix="1" applyNumberFormat="1" applyFont="1" applyAlignment="1">
      <alignment horizontal="left"/>
    </xf>
    <xf numFmtId="3" fontId="36" fillId="0" borderId="0" xfId="1" applyNumberFormat="1" applyFont="1" applyAlignment="1">
      <alignment horizontal="center" vertical="center"/>
    </xf>
    <xf numFmtId="164" fontId="24" fillId="0" borderId="0" xfId="56" quotePrefix="1" applyFont="1" applyAlignment="1">
      <alignment horizontal="left" vertical="center"/>
    </xf>
    <xf numFmtId="164" fontId="24" fillId="0" borderId="0" xfId="56" applyFont="1" applyAlignment="1">
      <alignment horizontal="left" vertical="top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64" fontId="24" fillId="0" borderId="0" xfId="56" quotePrefix="1" applyFont="1" applyAlignment="1">
      <alignment horizontal="left"/>
    </xf>
    <xf numFmtId="166" fontId="45" fillId="0" borderId="0" xfId="57" applyNumberFormat="1" applyFont="1" applyFill="1" applyBorder="1" applyAlignment="1"/>
    <xf numFmtId="164" fontId="45" fillId="0" borderId="0" xfId="56" quotePrefix="1" applyFont="1" applyAlignment="1">
      <alignment horizontal="left" vertical="center"/>
    </xf>
    <xf numFmtId="166" fontId="45" fillId="0" borderId="0" xfId="57" applyNumberFormat="1" applyFont="1" applyFill="1" applyBorder="1" applyAlignment="1">
      <alignment horizontal="center"/>
    </xf>
    <xf numFmtId="166" fontId="46" fillId="0" borderId="0" xfId="57" applyNumberFormat="1" applyFont="1" applyFill="1" applyBorder="1" applyAlignment="1">
      <alignment horizontal="center"/>
    </xf>
    <xf numFmtId="166" fontId="45" fillId="0" borderId="0" xfId="57" applyNumberFormat="1" applyFont="1" applyBorder="1" applyAlignment="1">
      <alignment horizontal="center"/>
    </xf>
    <xf numFmtId="0" fontId="47" fillId="0" borderId="0" xfId="0" applyFont="1" applyAlignment="1">
      <alignment horizontal="center"/>
    </xf>
    <xf numFmtId="166" fontId="47" fillId="0" borderId="0" xfId="57" applyNumberFormat="1" applyFont="1" applyBorder="1" applyAlignment="1">
      <alignment horizontal="center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166" fontId="49" fillId="0" borderId="0" xfId="57" applyNumberFormat="1" applyFont="1" applyBorder="1" applyAlignment="1">
      <alignment horizontal="center" vertical="center" wrapText="1"/>
    </xf>
    <xf numFmtId="166" fontId="46" fillId="0" borderId="0" xfId="57" applyNumberFormat="1" applyFont="1" applyBorder="1" applyAlignment="1">
      <alignment horizontal="center" vertical="center" wrapText="1"/>
    </xf>
    <xf numFmtId="166" fontId="45" fillId="0" borderId="0" xfId="57" applyNumberFormat="1" applyFont="1" applyBorder="1" applyAlignment="1">
      <alignment horizontal="center" vertical="center" wrapText="1"/>
    </xf>
    <xf numFmtId="166" fontId="49" fillId="0" borderId="0" xfId="57" applyNumberFormat="1" applyFont="1" applyFill="1" applyBorder="1" applyAlignment="1">
      <alignment horizontal="center" vertical="center" wrapText="1"/>
    </xf>
    <xf numFmtId="166" fontId="46" fillId="0" borderId="0" xfId="57" applyNumberFormat="1" applyFont="1" applyFill="1" applyBorder="1" applyAlignment="1">
      <alignment horizontal="center" vertical="center" wrapText="1"/>
    </xf>
    <xf numFmtId="164" fontId="45" fillId="0" borderId="0" xfId="56" applyFont="1" applyAlignment="1">
      <alignment horizontal="left" vertical="center"/>
    </xf>
    <xf numFmtId="166" fontId="45" fillId="0" borderId="0" xfId="57" applyNumberFormat="1" applyFont="1" applyFill="1" applyBorder="1" applyAlignment="1">
      <alignment horizontal="center" vertical="center" wrapText="1"/>
    </xf>
    <xf numFmtId="164" fontId="45" fillId="0" borderId="0" xfId="56" applyFont="1" applyAlignment="1">
      <alignment horizontal="left" vertical="top"/>
    </xf>
    <xf numFmtId="164" fontId="45" fillId="0" borderId="0" xfId="56" quotePrefix="1" applyFont="1" applyAlignment="1">
      <alignment horizontal="left"/>
    </xf>
    <xf numFmtId="0" fontId="47" fillId="0" borderId="0" xfId="0" applyFont="1"/>
    <xf numFmtId="164" fontId="50" fillId="0" borderId="0" xfId="56" quotePrefix="1" applyFont="1" applyAlignment="1">
      <alignment horizontal="left" vertical="center"/>
    </xf>
    <xf numFmtId="0" fontId="51" fillId="0" borderId="0" xfId="0" applyFont="1" applyAlignment="1">
      <alignment horizontal="center" vertical="center" wrapText="1"/>
    </xf>
    <xf numFmtId="0" fontId="52" fillId="0" borderId="0" xfId="0" applyFont="1"/>
    <xf numFmtId="3" fontId="36" fillId="0" borderId="10" xfId="1" applyNumberFormat="1" applyFont="1" applyBorder="1" applyAlignment="1">
      <alignment horizontal="center" vertical="center"/>
    </xf>
    <xf numFmtId="166" fontId="42" fillId="0" borderId="0" xfId="57" applyNumberFormat="1" applyFont="1"/>
    <xf numFmtId="166" fontId="32" fillId="36" borderId="0" xfId="57" applyNumberFormat="1" applyFont="1" applyFill="1" applyAlignment="1">
      <alignment horizontal="right" vertical="center"/>
    </xf>
    <xf numFmtId="166" fontId="32" fillId="35" borderId="0" xfId="57" applyNumberFormat="1" applyFont="1" applyFill="1" applyAlignment="1">
      <alignment horizontal="right"/>
    </xf>
    <xf numFmtId="166" fontId="32" fillId="35" borderId="0" xfId="57" applyNumberFormat="1" applyFont="1" applyFill="1" applyBorder="1" applyAlignment="1">
      <alignment horizontal="right"/>
    </xf>
    <xf numFmtId="166" fontId="32" fillId="34" borderId="0" xfId="57" applyNumberFormat="1" applyFont="1" applyFill="1" applyAlignment="1">
      <alignment horizontal="right"/>
    </xf>
    <xf numFmtId="165" fontId="32" fillId="0" borderId="0" xfId="1" applyNumberFormat="1" applyFont="1" applyAlignment="1">
      <alignment horizontal="right"/>
    </xf>
    <xf numFmtId="0" fontId="28" fillId="0" borderId="0" xfId="0" applyFont="1" applyAlignment="1">
      <alignment horizontal="left" vertical="center" wrapText="1"/>
    </xf>
    <xf numFmtId="166" fontId="53" fillId="0" borderId="0" xfId="57" applyNumberFormat="1" applyFont="1"/>
    <xf numFmtId="166" fontId="1" fillId="0" borderId="0" xfId="57" applyNumberFormat="1" applyFont="1"/>
    <xf numFmtId="3" fontId="36" fillId="0" borderId="0" xfId="57" applyNumberFormat="1" applyFont="1" applyFill="1" applyBorder="1" applyAlignment="1">
      <alignment horizontal="center" vertical="center"/>
    </xf>
    <xf numFmtId="165" fontId="33" fillId="0" borderId="0" xfId="57" applyNumberFormat="1" applyFont="1" applyFill="1" applyBorder="1" applyAlignment="1">
      <alignment horizontal="right"/>
    </xf>
    <xf numFmtId="166" fontId="32" fillId="35" borderId="0" xfId="57" applyNumberFormat="1" applyFont="1" applyFill="1" applyBorder="1" applyAlignment="1">
      <alignment horizontal="right" vertical="center" wrapText="1"/>
    </xf>
    <xf numFmtId="166" fontId="47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164" fontId="28" fillId="0" borderId="0" xfId="1" quotePrefix="1" applyFont="1" applyAlignment="1">
      <alignment vertical="center"/>
    </xf>
    <xf numFmtId="165" fontId="33" fillId="0" borderId="0" xfId="0" applyNumberFormat="1" applyFont="1" applyAlignment="1">
      <alignment horizontal="right" vertical="center"/>
    </xf>
    <xf numFmtId="165" fontId="33" fillId="0" borderId="0" xfId="57" applyNumberFormat="1" applyFont="1" applyBorder="1" applyAlignment="1">
      <alignment horizontal="right" vertical="center"/>
    </xf>
    <xf numFmtId="165" fontId="32" fillId="35" borderId="0" xfId="1" applyNumberFormat="1" applyFont="1" applyFill="1" applyAlignment="1">
      <alignment horizontal="right" vertical="center"/>
    </xf>
    <xf numFmtId="165" fontId="32" fillId="35" borderId="0" xfId="57" applyNumberFormat="1" applyFont="1" applyFill="1" applyBorder="1" applyAlignment="1">
      <alignment horizontal="right" vertical="center"/>
    </xf>
    <xf numFmtId="164" fontId="29" fillId="0" borderId="0" xfId="1" applyFont="1" applyAlignment="1">
      <alignment vertical="center"/>
    </xf>
    <xf numFmtId="164" fontId="29" fillId="0" borderId="0" xfId="1" quotePrefix="1" applyFont="1" applyAlignment="1">
      <alignment vertical="center"/>
    </xf>
    <xf numFmtId="165" fontId="32" fillId="34" borderId="0" xfId="1" applyNumberFormat="1" applyFont="1" applyFill="1" applyAlignment="1">
      <alignment horizontal="right" vertical="center"/>
    </xf>
    <xf numFmtId="165" fontId="32" fillId="34" borderId="0" xfId="57" applyNumberFormat="1" applyFont="1" applyFill="1" applyBorder="1" applyAlignment="1">
      <alignment horizontal="right" vertical="center"/>
    </xf>
    <xf numFmtId="164" fontId="28" fillId="35" borderId="0" xfId="41" quotePrefix="1" applyFont="1" applyFill="1" applyAlignment="1">
      <alignment vertical="center"/>
    </xf>
    <xf numFmtId="164" fontId="28" fillId="0" borderId="0" xfId="41" quotePrefix="1" applyFont="1" applyAlignment="1">
      <alignment vertical="center"/>
    </xf>
    <xf numFmtId="165" fontId="32" fillId="0" borderId="0" xfId="0" applyNumberFormat="1" applyFont="1" applyAlignment="1">
      <alignment horizontal="right" vertical="center"/>
    </xf>
    <xf numFmtId="165" fontId="32" fillId="0" borderId="0" xfId="57" applyNumberFormat="1" applyFont="1" applyFill="1" applyBorder="1" applyAlignment="1">
      <alignment horizontal="right" vertical="center"/>
    </xf>
    <xf numFmtId="164" fontId="28" fillId="2" borderId="10" xfId="41" quotePrefix="1" applyFont="1" applyFill="1" applyBorder="1" applyAlignment="1">
      <alignment vertical="center"/>
    </xf>
    <xf numFmtId="165" fontId="33" fillId="0" borderId="0" xfId="57" applyNumberFormat="1" applyFont="1" applyFill="1" applyBorder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3" fontId="31" fillId="0" borderId="0" xfId="57" applyNumberFormat="1" applyFont="1" applyBorder="1" applyAlignment="1">
      <alignment horizontal="right" vertical="center"/>
    </xf>
    <xf numFmtId="166" fontId="47" fillId="0" borderId="0" xfId="57" applyNumberFormat="1" applyFont="1" applyFill="1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165" fontId="33" fillId="0" borderId="0" xfId="1" applyNumberFormat="1" applyFont="1" applyAlignment="1">
      <alignment horizontal="right"/>
    </xf>
    <xf numFmtId="0" fontId="44" fillId="0" borderId="0" xfId="0" applyFont="1" applyAlignment="1">
      <alignment horizontal="left" vertical="center"/>
    </xf>
    <xf numFmtId="3" fontId="37" fillId="0" borderId="0" xfId="0" applyNumberFormat="1" applyFont="1" applyAlignment="1">
      <alignment horizontal="center" vertical="center"/>
    </xf>
    <xf numFmtId="3" fontId="27" fillId="0" borderId="0" xfId="57" applyNumberFormat="1" applyFont="1" applyFill="1" applyBorder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3" fontId="32" fillId="0" borderId="0" xfId="1" applyNumberFormat="1" applyFont="1" applyAlignment="1">
      <alignment horizontal="right" vertical="center"/>
    </xf>
    <xf numFmtId="0" fontId="28" fillId="37" borderId="0" xfId="0" applyFont="1" applyFill="1" applyAlignment="1">
      <alignment horizontal="left" vertical="center" wrapText="1"/>
    </xf>
    <xf numFmtId="3" fontId="36" fillId="37" borderId="0" xfId="1" applyNumberFormat="1" applyFont="1" applyFill="1" applyAlignment="1">
      <alignment horizontal="center" vertical="center"/>
    </xf>
    <xf numFmtId="165" fontId="32" fillId="37" borderId="0" xfId="1" applyNumberFormat="1" applyFont="1" applyFill="1" applyAlignment="1">
      <alignment horizontal="right"/>
    </xf>
    <xf numFmtId="164" fontId="45" fillId="0" borderId="0" xfId="56" applyFont="1" applyAlignment="1">
      <alignment horizontal="left"/>
    </xf>
    <xf numFmtId="164" fontId="24" fillId="0" borderId="0" xfId="56" applyFont="1" applyAlignment="1">
      <alignment horizontal="left"/>
    </xf>
    <xf numFmtId="164" fontId="50" fillId="0" borderId="0" xfId="56" applyFont="1" applyAlignment="1">
      <alignment horizontal="left"/>
    </xf>
    <xf numFmtId="164" fontId="29" fillId="0" borderId="0" xfId="1" applyFont="1" applyAlignment="1">
      <alignment horizontal="left" vertical="center" indent="2"/>
    </xf>
    <xf numFmtId="0" fontId="29" fillId="0" borderId="0" xfId="0" applyFont="1" applyAlignment="1">
      <alignment vertical="center" wrapText="1"/>
    </xf>
    <xf numFmtId="165" fontId="33" fillId="0" borderId="0" xfId="57" applyNumberFormat="1" applyFont="1" applyFill="1" applyBorder="1" applyAlignment="1">
      <alignment horizontal="right" vertical="center" wrapText="1"/>
    </xf>
    <xf numFmtId="166" fontId="33" fillId="0" borderId="0" xfId="57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166" fontId="47" fillId="0" borderId="0" xfId="57" applyNumberFormat="1" applyFont="1" applyAlignment="1">
      <alignment vertical="center"/>
    </xf>
    <xf numFmtId="0" fontId="1" fillId="0" borderId="0" xfId="0" applyFont="1" applyAlignment="1">
      <alignment vertical="center"/>
    </xf>
    <xf numFmtId="166" fontId="32" fillId="2" borderId="10" xfId="57" applyNumberFormat="1" applyFont="1" applyFill="1" applyBorder="1" applyAlignment="1">
      <alignment horizontal="right" vertical="center"/>
    </xf>
    <xf numFmtId="166" fontId="47" fillId="0" borderId="0" xfId="57" applyNumberFormat="1" applyFont="1" applyBorder="1" applyAlignment="1">
      <alignment vertical="center"/>
    </xf>
    <xf numFmtId="166" fontId="47" fillId="0" borderId="0" xfId="57" applyNumberFormat="1" applyFont="1" applyBorder="1" applyAlignment="1">
      <alignment horizontal="right" vertical="center"/>
    </xf>
    <xf numFmtId="166" fontId="47" fillId="0" borderId="0" xfId="57" applyNumberFormat="1" applyFont="1" applyAlignment="1">
      <alignment horizontal="right" vertical="center"/>
    </xf>
    <xf numFmtId="164" fontId="60" fillId="0" borderId="0" xfId="1" quotePrefix="1" applyFont="1" applyAlignment="1">
      <alignment vertical="center"/>
    </xf>
    <xf numFmtId="166" fontId="27" fillId="0" borderId="0" xfId="57" applyNumberFormat="1" applyFont="1" applyFill="1" applyBorder="1" applyAlignment="1">
      <alignment horizontal="right" vertical="center"/>
    </xf>
    <xf numFmtId="166" fontId="27" fillId="0" borderId="0" xfId="57" applyNumberFormat="1" applyFont="1" applyFill="1" applyAlignment="1">
      <alignment horizontal="right" vertical="center"/>
    </xf>
    <xf numFmtId="0" fontId="38" fillId="0" borderId="0" xfId="59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164" fontId="28" fillId="0" borderId="11" xfId="41" quotePrefix="1" applyFont="1" applyBorder="1" applyAlignment="1">
      <alignment vertical="center"/>
    </xf>
    <xf numFmtId="3" fontId="36" fillId="0" borderId="11" xfId="0" applyNumberFormat="1" applyFont="1" applyBorder="1" applyAlignment="1">
      <alignment horizontal="center" vertical="center"/>
    </xf>
    <xf numFmtId="165" fontId="32" fillId="0" borderId="11" xfId="0" applyNumberFormat="1" applyFont="1" applyBorder="1" applyAlignment="1">
      <alignment horizontal="right" vertical="center"/>
    </xf>
    <xf numFmtId="165" fontId="32" fillId="0" borderId="11" xfId="57" applyNumberFormat="1" applyFont="1" applyFill="1" applyBorder="1" applyAlignment="1">
      <alignment horizontal="right" vertical="center"/>
    </xf>
    <xf numFmtId="3" fontId="36" fillId="0" borderId="11" xfId="57" applyNumberFormat="1" applyFont="1" applyFill="1" applyBorder="1" applyAlignment="1">
      <alignment horizontal="center" vertical="center"/>
    </xf>
    <xf numFmtId="164" fontId="28" fillId="2" borderId="11" xfId="41" quotePrefix="1" applyFont="1" applyFill="1" applyBorder="1" applyAlignment="1">
      <alignment vertical="center"/>
    </xf>
    <xf numFmtId="3" fontId="36" fillId="2" borderId="11" xfId="57" applyNumberFormat="1" applyFont="1" applyFill="1" applyBorder="1" applyAlignment="1">
      <alignment horizontal="center" vertical="center"/>
    </xf>
    <xf numFmtId="165" fontId="32" fillId="2" borderId="11" xfId="57" applyNumberFormat="1" applyFont="1" applyFill="1" applyBorder="1" applyAlignment="1">
      <alignment horizontal="right" vertical="center"/>
    </xf>
    <xf numFmtId="165" fontId="33" fillId="0" borderId="11" xfId="0" applyNumberFormat="1" applyFont="1" applyBorder="1" applyAlignment="1">
      <alignment horizontal="right" vertical="center"/>
    </xf>
    <xf numFmtId="3" fontId="30" fillId="38" borderId="0" xfId="0" applyNumberFormat="1" applyFont="1" applyFill="1" applyAlignment="1">
      <alignment horizontal="center" vertical="center"/>
    </xf>
    <xf numFmtId="3" fontId="30" fillId="38" borderId="0" xfId="57" applyNumberFormat="1" applyFont="1" applyFill="1" applyBorder="1" applyAlignment="1">
      <alignment horizontal="center" vertical="center"/>
    </xf>
    <xf numFmtId="0" fontId="0" fillId="37" borderId="0" xfId="0" applyFill="1"/>
    <xf numFmtId="0" fontId="58" fillId="38" borderId="0" xfId="0" applyFont="1" applyFill="1" applyAlignment="1">
      <alignment horizontal="left" vertical="center"/>
    </xf>
    <xf numFmtId="0" fontId="30" fillId="38" borderId="0" xfId="0" applyFont="1" applyFill="1" applyAlignment="1">
      <alignment horizontal="center" vertical="center"/>
    </xf>
    <xf numFmtId="3" fontId="30" fillId="0" borderId="0" xfId="57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3" fontId="30" fillId="0" borderId="0" xfId="57" applyNumberFormat="1" applyFont="1" applyFill="1" applyBorder="1" applyAlignment="1">
      <alignment horizontal="right" vertical="center"/>
    </xf>
    <xf numFmtId="3" fontId="37" fillId="38" borderId="0" xfId="0" applyNumberFormat="1" applyFont="1" applyFill="1" applyAlignment="1">
      <alignment horizontal="center" vertical="center"/>
    </xf>
    <xf numFmtId="3" fontId="30" fillId="38" borderId="12" xfId="0" applyNumberFormat="1" applyFont="1" applyFill="1" applyBorder="1" applyAlignment="1">
      <alignment horizontal="center" vertical="center"/>
    </xf>
    <xf numFmtId="166" fontId="32" fillId="36" borderId="12" xfId="57" applyNumberFormat="1" applyFont="1" applyFill="1" applyBorder="1" applyAlignment="1">
      <alignment horizontal="right" vertical="center"/>
    </xf>
    <xf numFmtId="166" fontId="32" fillId="35" borderId="12" xfId="57" applyNumberFormat="1" applyFont="1" applyFill="1" applyBorder="1" applyAlignment="1">
      <alignment horizontal="right"/>
    </xf>
    <xf numFmtId="166" fontId="42" fillId="0" borderId="12" xfId="57" applyNumberFormat="1" applyFont="1" applyBorder="1"/>
    <xf numFmtId="165" fontId="33" fillId="0" borderId="12" xfId="57" applyNumberFormat="1" applyFont="1" applyBorder="1" applyAlignment="1">
      <alignment horizontal="right"/>
    </xf>
    <xf numFmtId="166" fontId="32" fillId="34" borderId="12" xfId="57" applyNumberFormat="1" applyFont="1" applyFill="1" applyBorder="1" applyAlignment="1">
      <alignment horizontal="right"/>
    </xf>
    <xf numFmtId="3" fontId="30" fillId="38" borderId="12" xfId="57" applyNumberFormat="1" applyFont="1" applyFill="1" applyBorder="1" applyAlignment="1">
      <alignment horizontal="center" vertical="center"/>
    </xf>
    <xf numFmtId="0" fontId="30" fillId="38" borderId="12" xfId="0" applyFont="1" applyFill="1" applyBorder="1" applyAlignment="1">
      <alignment horizontal="center" vertical="center"/>
    </xf>
    <xf numFmtId="164" fontId="28" fillId="0" borderId="14" xfId="41" quotePrefix="1" applyFont="1" applyBorder="1"/>
    <xf numFmtId="3" fontId="36" fillId="0" borderId="14" xfId="0" applyNumberFormat="1" applyFont="1" applyBorder="1" applyAlignment="1">
      <alignment horizontal="center" vertical="center"/>
    </xf>
    <xf numFmtId="166" fontId="32" fillId="0" borderId="14" xfId="57" applyNumberFormat="1" applyFont="1" applyFill="1" applyBorder="1" applyAlignment="1">
      <alignment horizontal="right"/>
    </xf>
    <xf numFmtId="166" fontId="32" fillId="0" borderId="15" xfId="57" applyNumberFormat="1" applyFont="1" applyFill="1" applyBorder="1" applyAlignment="1">
      <alignment horizontal="right"/>
    </xf>
    <xf numFmtId="0" fontId="62" fillId="38" borderId="0" xfId="0" applyFont="1" applyFill="1" applyAlignment="1">
      <alignment horizontal="left" vertical="center"/>
    </xf>
    <xf numFmtId="0" fontId="28" fillId="0" borderId="14" xfId="0" applyFont="1" applyBorder="1" applyAlignment="1">
      <alignment horizontal="left" vertical="center" wrapText="1"/>
    </xf>
    <xf numFmtId="3" fontId="36" fillId="0" borderId="14" xfId="1" applyNumberFormat="1" applyFont="1" applyBorder="1" applyAlignment="1">
      <alignment horizontal="center" vertical="center"/>
    </xf>
    <xf numFmtId="3" fontId="32" fillId="0" borderId="14" xfId="1" applyNumberFormat="1" applyFont="1" applyBorder="1" applyAlignment="1">
      <alignment horizontal="right" vertical="center"/>
    </xf>
    <xf numFmtId="166" fontId="27" fillId="0" borderId="12" xfId="57" applyNumberFormat="1" applyFont="1" applyFill="1" applyBorder="1" applyAlignment="1">
      <alignment horizontal="right" vertical="center"/>
    </xf>
    <xf numFmtId="166" fontId="32" fillId="2" borderId="13" xfId="57" applyNumberFormat="1" applyFont="1" applyFill="1" applyBorder="1" applyAlignment="1">
      <alignment horizontal="right" vertical="center"/>
    </xf>
    <xf numFmtId="165" fontId="33" fillId="0" borderId="12" xfId="57" applyNumberFormat="1" applyFont="1" applyFill="1" applyBorder="1" applyAlignment="1">
      <alignment horizontal="right" vertical="center"/>
    </xf>
    <xf numFmtId="166" fontId="47" fillId="0" borderId="12" xfId="57" applyNumberFormat="1" applyFont="1" applyBorder="1" applyAlignment="1">
      <alignment horizontal="right" vertical="center"/>
    </xf>
    <xf numFmtId="165" fontId="32" fillId="35" borderId="12" xfId="57" applyNumberFormat="1" applyFont="1" applyFill="1" applyBorder="1" applyAlignment="1">
      <alignment horizontal="right" vertical="center" wrapText="1"/>
    </xf>
    <xf numFmtId="165" fontId="33" fillId="0" borderId="12" xfId="57" applyNumberFormat="1" applyFont="1" applyFill="1" applyBorder="1" applyAlignment="1">
      <alignment horizontal="right" vertical="center" wrapText="1"/>
    </xf>
    <xf numFmtId="166" fontId="32" fillId="35" borderId="12" xfId="57" applyNumberFormat="1" applyFont="1" applyFill="1" applyBorder="1" applyAlignment="1">
      <alignment horizontal="right" vertical="center" wrapText="1"/>
    </xf>
    <xf numFmtId="166" fontId="33" fillId="0" borderId="12" xfId="57" applyNumberFormat="1" applyFont="1" applyFill="1" applyBorder="1" applyAlignment="1">
      <alignment horizontal="right" vertical="center" wrapText="1"/>
    </xf>
    <xf numFmtId="0" fontId="36" fillId="35" borderId="0" xfId="0" applyFont="1" applyFill="1" applyAlignment="1">
      <alignment horizontal="center" vertical="center" wrapText="1"/>
    </xf>
    <xf numFmtId="165" fontId="32" fillId="35" borderId="12" xfId="1" applyNumberFormat="1" applyFont="1" applyFill="1" applyBorder="1" applyAlignment="1">
      <alignment horizontal="right" vertical="center"/>
    </xf>
    <xf numFmtId="169" fontId="32" fillId="35" borderId="0" xfId="1" applyNumberFormat="1" applyFont="1" applyFill="1" applyAlignment="1">
      <alignment horizontal="right" vertical="center"/>
    </xf>
    <xf numFmtId="169" fontId="32" fillId="35" borderId="12" xfId="1" applyNumberFormat="1" applyFont="1" applyFill="1" applyBorder="1" applyAlignment="1">
      <alignment horizontal="right" vertical="center"/>
    </xf>
    <xf numFmtId="170" fontId="32" fillId="34" borderId="0" xfId="57" applyNumberFormat="1" applyFont="1" applyFill="1" applyBorder="1" applyAlignment="1">
      <alignment horizontal="right" vertical="center" wrapText="1"/>
    </xf>
    <xf numFmtId="0" fontId="0" fillId="35" borderId="0" xfId="0" applyFill="1"/>
    <xf numFmtId="0" fontId="57" fillId="35" borderId="0" xfId="0" applyFont="1" applyFill="1" applyAlignment="1">
      <alignment vertical="center"/>
    </xf>
    <xf numFmtId="0" fontId="55" fillId="39" borderId="0" xfId="0" applyFont="1" applyFill="1" applyAlignment="1">
      <alignment vertical="center" wrapText="1"/>
    </xf>
    <xf numFmtId="0" fontId="54" fillId="39" borderId="0" xfId="0" applyFont="1" applyFill="1" applyAlignment="1">
      <alignment vertical="top" wrapText="1"/>
    </xf>
    <xf numFmtId="0" fontId="54" fillId="35" borderId="0" xfId="0" applyFont="1" applyFill="1" applyAlignment="1">
      <alignment vertical="top" wrapText="1"/>
    </xf>
    <xf numFmtId="0" fontId="56" fillId="35" borderId="0" xfId="0" applyFont="1" applyFill="1"/>
    <xf numFmtId="0" fontId="17" fillId="35" borderId="0" xfId="0" applyFont="1" applyFill="1"/>
    <xf numFmtId="166" fontId="0" fillId="35" borderId="0" xfId="57" applyNumberFormat="1" applyFont="1" applyFill="1"/>
    <xf numFmtId="0" fontId="17" fillId="35" borderId="0" xfId="0" applyFont="1" applyFill="1" applyAlignment="1">
      <alignment horizontal="center" vertical="center" wrapText="1"/>
    </xf>
    <xf numFmtId="0" fontId="0" fillId="35" borderId="0" xfId="0" applyFill="1" applyAlignment="1">
      <alignment vertical="center" wrapText="1"/>
    </xf>
    <xf numFmtId="3" fontId="0" fillId="35" borderId="0" xfId="0" applyNumberFormat="1" applyFill="1"/>
    <xf numFmtId="0" fontId="17" fillId="35" borderId="0" xfId="0" applyFont="1" applyFill="1" applyAlignment="1">
      <alignment vertical="center" wrapText="1"/>
    </xf>
    <xf numFmtId="168" fontId="0" fillId="35" borderId="0" xfId="0" applyNumberFormat="1" applyFill="1"/>
    <xf numFmtId="165" fontId="29" fillId="0" borderId="0" xfId="0" applyNumberFormat="1" applyFont="1"/>
    <xf numFmtId="166" fontId="64" fillId="0" borderId="0" xfId="57" applyNumberFormat="1" applyFont="1" applyFill="1" applyBorder="1" applyAlignment="1">
      <alignment horizontal="center"/>
    </xf>
    <xf numFmtId="165" fontId="65" fillId="0" borderId="0" xfId="1" applyNumberFormat="1" applyFont="1" applyAlignment="1">
      <alignment horizontal="right"/>
    </xf>
    <xf numFmtId="165" fontId="66" fillId="0" borderId="0" xfId="57" applyNumberFormat="1" applyFont="1" applyFill="1" applyBorder="1" applyAlignment="1">
      <alignment horizontal="right"/>
    </xf>
    <xf numFmtId="164" fontId="21" fillId="0" borderId="0" xfId="1" quotePrefix="1" applyFont="1" applyAlignment="1">
      <alignment horizontal="left"/>
    </xf>
    <xf numFmtId="164" fontId="50" fillId="0" borderId="0" xfId="1" quotePrefix="1" applyFont="1" applyAlignment="1">
      <alignment horizontal="left"/>
    </xf>
    <xf numFmtId="164" fontId="45" fillId="0" borderId="0" xfId="1" quotePrefix="1" applyFont="1" applyAlignment="1">
      <alignment horizontal="left"/>
    </xf>
    <xf numFmtId="165" fontId="1" fillId="0" borderId="0" xfId="0" applyNumberFormat="1" applyFont="1"/>
    <xf numFmtId="3" fontId="34" fillId="36" borderId="12" xfId="1" applyNumberFormat="1" applyFont="1" applyFill="1" applyBorder="1" applyAlignment="1">
      <alignment horizontal="right" vertical="center"/>
    </xf>
    <xf numFmtId="165" fontId="32" fillId="0" borderId="16" xfId="57" applyNumberFormat="1" applyFont="1" applyFill="1" applyBorder="1" applyAlignment="1">
      <alignment horizontal="right" vertical="center"/>
    </xf>
    <xf numFmtId="165" fontId="33" fillId="0" borderId="12" xfId="57" applyNumberFormat="1" applyFont="1" applyBorder="1" applyAlignment="1">
      <alignment horizontal="right" vertical="center"/>
    </xf>
    <xf numFmtId="165" fontId="32" fillId="35" borderId="12" xfId="57" applyNumberFormat="1" applyFont="1" applyFill="1" applyBorder="1" applyAlignment="1">
      <alignment horizontal="right" vertical="center"/>
    </xf>
    <xf numFmtId="165" fontId="32" fillId="34" borderId="12" xfId="57" applyNumberFormat="1" applyFont="1" applyFill="1" applyBorder="1" applyAlignment="1">
      <alignment horizontal="right" vertical="center"/>
    </xf>
    <xf numFmtId="165" fontId="32" fillId="0" borderId="12" xfId="57" applyNumberFormat="1" applyFont="1" applyFill="1" applyBorder="1" applyAlignment="1">
      <alignment horizontal="right" vertical="center" wrapText="1"/>
    </xf>
    <xf numFmtId="165" fontId="32" fillId="0" borderId="12" xfId="57" applyNumberFormat="1" applyFont="1" applyFill="1" applyBorder="1" applyAlignment="1">
      <alignment horizontal="right" vertical="center"/>
    </xf>
    <xf numFmtId="165" fontId="32" fillId="2" borderId="16" xfId="57" applyNumberFormat="1" applyFont="1" applyFill="1" applyBorder="1" applyAlignment="1">
      <alignment horizontal="right" vertical="center"/>
    </xf>
    <xf numFmtId="165" fontId="32" fillId="34" borderId="12" xfId="57" applyNumberFormat="1" applyFont="1" applyFill="1" applyBorder="1" applyAlignment="1">
      <alignment horizontal="right" vertical="center" wrapText="1"/>
    </xf>
    <xf numFmtId="170" fontId="32" fillId="34" borderId="12" xfId="57" applyNumberFormat="1" applyFont="1" applyFill="1" applyBorder="1" applyAlignment="1">
      <alignment horizontal="right" vertical="center" wrapText="1"/>
    </xf>
    <xf numFmtId="165" fontId="32" fillId="0" borderId="12" xfId="57" applyNumberFormat="1" applyFont="1" applyBorder="1" applyAlignment="1">
      <alignment horizontal="right" vertical="center" wrapText="1"/>
    </xf>
    <xf numFmtId="168" fontId="32" fillId="34" borderId="12" xfId="55" applyNumberFormat="1" applyFont="1" applyFill="1" applyBorder="1" applyAlignment="1">
      <alignment horizontal="right" vertical="center" wrapText="1"/>
    </xf>
    <xf numFmtId="3" fontId="27" fillId="0" borderId="12" xfId="57" applyNumberFormat="1" applyFont="1" applyFill="1" applyBorder="1" applyAlignment="1">
      <alignment horizontal="right" vertical="center"/>
    </xf>
    <xf numFmtId="3" fontId="32" fillId="0" borderId="12" xfId="1" applyNumberFormat="1" applyFont="1" applyBorder="1" applyAlignment="1">
      <alignment horizontal="right" vertical="center"/>
    </xf>
    <xf numFmtId="165" fontId="32" fillId="0" borderId="12" xfId="1" applyNumberFormat="1" applyFont="1" applyBorder="1" applyAlignment="1">
      <alignment horizontal="right"/>
    </xf>
    <xf numFmtId="166" fontId="46" fillId="0" borderId="12" xfId="57" applyNumberFormat="1" applyFont="1" applyFill="1" applyBorder="1" applyAlignment="1">
      <alignment horizontal="center"/>
    </xf>
    <xf numFmtId="165" fontId="33" fillId="0" borderId="12" xfId="57" applyNumberFormat="1" applyFont="1" applyFill="1" applyBorder="1" applyAlignment="1">
      <alignment horizontal="right"/>
    </xf>
    <xf numFmtId="166" fontId="45" fillId="0" borderId="12" xfId="57" applyNumberFormat="1" applyFont="1" applyFill="1" applyBorder="1" applyAlignment="1">
      <alignment horizontal="center"/>
    </xf>
    <xf numFmtId="165" fontId="32" fillId="37" borderId="12" xfId="1" applyNumberFormat="1" applyFont="1" applyFill="1" applyBorder="1" applyAlignment="1">
      <alignment horizontal="right"/>
    </xf>
    <xf numFmtId="166" fontId="46" fillId="0" borderId="12" xfId="57" applyNumberFormat="1" applyFont="1" applyFill="1" applyBorder="1" applyAlignment="1">
      <alignment horizontal="center" vertical="center" wrapText="1"/>
    </xf>
    <xf numFmtId="166" fontId="45" fillId="0" borderId="12" xfId="57" applyNumberFormat="1" applyFont="1" applyFill="1" applyBorder="1" applyAlignment="1">
      <alignment horizontal="center" vertical="center" wrapText="1"/>
    </xf>
    <xf numFmtId="165" fontId="32" fillId="35" borderId="12" xfId="1" applyNumberFormat="1" applyFont="1" applyFill="1" applyBorder="1" applyAlignment="1">
      <alignment horizontal="right"/>
    </xf>
    <xf numFmtId="166" fontId="46" fillId="0" borderId="12" xfId="57" applyNumberFormat="1" applyFont="1" applyBorder="1" applyAlignment="1">
      <alignment horizontal="center" vertical="center" wrapText="1"/>
    </xf>
    <xf numFmtId="166" fontId="45" fillId="0" borderId="12" xfId="57" applyNumberFormat="1" applyFont="1" applyBorder="1" applyAlignment="1">
      <alignment horizontal="center"/>
    </xf>
    <xf numFmtId="165" fontId="33" fillId="0" borderId="12" xfId="1" applyNumberFormat="1" applyFont="1" applyBorder="1" applyAlignment="1">
      <alignment horizontal="right"/>
    </xf>
    <xf numFmtId="166" fontId="64" fillId="0" borderId="12" xfId="57" applyNumberFormat="1" applyFont="1" applyFill="1" applyBorder="1" applyAlignment="1">
      <alignment horizontal="center"/>
    </xf>
    <xf numFmtId="165" fontId="65" fillId="0" borderId="12" xfId="1" applyNumberFormat="1" applyFont="1" applyBorder="1" applyAlignment="1">
      <alignment horizontal="right"/>
    </xf>
    <xf numFmtId="3" fontId="32" fillId="0" borderId="15" xfId="1" applyNumberFormat="1" applyFont="1" applyBorder="1" applyAlignment="1">
      <alignment horizontal="right" vertical="center"/>
    </xf>
    <xf numFmtId="3" fontId="67" fillId="38" borderId="0" xfId="0" applyNumberFormat="1" applyFont="1" applyFill="1" applyAlignment="1">
      <alignment horizontal="center" vertical="center"/>
    </xf>
    <xf numFmtId="3" fontId="59" fillId="38" borderId="0" xfId="57" applyNumberFormat="1" applyFont="1" applyFill="1" applyBorder="1" applyAlignment="1">
      <alignment horizontal="right" vertical="center"/>
    </xf>
    <xf numFmtId="3" fontId="59" fillId="38" borderId="0" xfId="0" applyNumberFormat="1" applyFont="1" applyFill="1" applyAlignment="1">
      <alignment horizontal="right" vertical="center"/>
    </xf>
    <xf numFmtId="0" fontId="59" fillId="38" borderId="12" xfId="57" applyNumberFormat="1" applyFont="1" applyFill="1" applyBorder="1" applyAlignment="1">
      <alignment horizontal="right" vertical="center"/>
    </xf>
    <xf numFmtId="166" fontId="68" fillId="38" borderId="0" xfId="57" applyNumberFormat="1" applyFont="1" applyFill="1" applyBorder="1" applyAlignment="1">
      <alignment horizontal="right" vertical="center"/>
    </xf>
    <xf numFmtId="166" fontId="68" fillId="38" borderId="12" xfId="57" applyNumberFormat="1" applyFont="1" applyFill="1" applyBorder="1" applyAlignment="1">
      <alignment horizontal="right" vertical="center"/>
    </xf>
    <xf numFmtId="166" fontId="68" fillId="38" borderId="0" xfId="57" applyNumberFormat="1" applyFont="1" applyFill="1" applyAlignment="1">
      <alignment horizontal="right" vertical="center"/>
    </xf>
    <xf numFmtId="3" fontId="67" fillId="38" borderId="0" xfId="0" applyNumberFormat="1" applyFont="1" applyFill="1" applyAlignment="1">
      <alignment horizontal="center"/>
    </xf>
    <xf numFmtId="3" fontId="68" fillId="38" borderId="0" xfId="0" applyNumberFormat="1" applyFont="1" applyFill="1" applyAlignment="1">
      <alignment horizontal="center"/>
    </xf>
    <xf numFmtId="3" fontId="68" fillId="38" borderId="0" xfId="0" applyNumberFormat="1" applyFont="1" applyFill="1" applyAlignment="1">
      <alignment horizontal="center" vertical="center"/>
    </xf>
    <xf numFmtId="0" fontId="68" fillId="38" borderId="12" xfId="0" applyFont="1" applyFill="1" applyBorder="1" applyAlignment="1">
      <alignment horizontal="center" vertical="center"/>
    </xf>
    <xf numFmtId="3" fontId="68" fillId="38" borderId="0" xfId="57" applyNumberFormat="1" applyFont="1" applyFill="1" applyBorder="1" applyAlignment="1">
      <alignment horizontal="center" vertical="center"/>
    </xf>
    <xf numFmtId="3" fontId="68" fillId="38" borderId="0" xfId="57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9" fillId="35" borderId="0" xfId="0" applyFont="1" applyFill="1" applyAlignment="1">
      <alignment vertical="center"/>
    </xf>
    <xf numFmtId="0" fontId="70" fillId="35" borderId="0" xfId="0" applyFont="1" applyFill="1" applyAlignment="1">
      <alignment horizontal="center" vertical="center"/>
    </xf>
    <xf numFmtId="0" fontId="70" fillId="35" borderId="0" xfId="0" applyFont="1" applyFill="1" applyAlignment="1">
      <alignment vertical="center"/>
    </xf>
  </cellXfs>
  <cellStyles count="60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4" xr:uid="{FA58DAD0-85A3-4460-8EEA-2D55FB4DD3BD}"/>
    <cellStyle name="60% - Ênfase2 2" xfId="35" xr:uid="{713789BF-B877-4313-872C-D97A98020D36}"/>
    <cellStyle name="60% - Ênfase3 2" xfId="36" xr:uid="{6ED25FCC-FD56-4DED-8483-7560C9A873B4}"/>
    <cellStyle name="60% - Ênfase4 2" xfId="37" xr:uid="{0DEB7092-2D58-4D7C-A2E5-FD90BAC94A75}"/>
    <cellStyle name="60% - Ênfase5 2" xfId="38" xr:uid="{398A5BDD-011B-4C66-9ED0-E745CD0516B8}"/>
    <cellStyle name="60% - Ênfase6 2" xfId="39" xr:uid="{B8E00DDE-8BE1-4C4B-BCF3-B48114265ADA}"/>
    <cellStyle name="Bom" xfId="6" builtinId="26" customBuiltin="1"/>
    <cellStyle name="Cálculo" xfId="10" builtinId="22" customBuiltin="1"/>
    <cellStyle name="Célula de Verificação" xfId="12" builtinId="23" customBuiltin="1"/>
    <cellStyle name="Célula Vinculada" xfId="11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8" builtinId="20" customBuiltin="1"/>
    <cellStyle name="Hiperlink" xfId="59" builtinId="8"/>
    <cellStyle name="Neutro 2" xfId="40" xr:uid="{671D5512-6632-41BF-8C54-C6D708C32FDF}"/>
    <cellStyle name="Normal" xfId="0" builtinId="0"/>
    <cellStyle name="Normal 2" xfId="41" xr:uid="{B42E3A3A-D261-4283-9B23-9F31FEE08433}"/>
    <cellStyle name="Normal 2 2" xfId="1" xr:uid="{425E7B0B-D70F-486E-86B8-935892AD3C81}"/>
    <cellStyle name="Normal 3" xfId="42" xr:uid="{0E85137A-E5DB-4ED4-984D-BCE6F77761DC}"/>
    <cellStyle name="Normal 3 2" xfId="43" xr:uid="{85DE21A2-F3E6-4991-90C1-15E06E9FEAAA}"/>
    <cellStyle name="Normal 3 3" xfId="44" xr:uid="{B6299B65-DC77-47F4-998F-039CDF2C6166}"/>
    <cellStyle name="Normal 5" xfId="45" xr:uid="{6601CFC1-6A7D-480A-BAA7-904B448A29EE}"/>
    <cellStyle name="Normal_Cópia de BALANCETE 03-2008" xfId="56" xr:uid="{725BEEB5-DEA4-4890-B03D-14594439ABAE}"/>
    <cellStyle name="Nota 2" xfId="46" xr:uid="{97B2DCC9-C93A-464E-BF78-76D7D83D5078}"/>
    <cellStyle name="Nota 2 2" xfId="47" xr:uid="{229E3B48-1430-423D-9658-C8D1731F3E85}"/>
    <cellStyle name="Nota 3" xfId="48" xr:uid="{4D386F0A-C7E7-47C1-904F-68CF0DB56EC4}"/>
    <cellStyle name="Nota 3 2" xfId="49" xr:uid="{44D571F3-AD2B-438A-B4C3-A75AAFFBDC84}"/>
    <cellStyle name="Nota 4" xfId="50" xr:uid="{34EAAB84-414C-4F41-A6B5-27AA4368C7C8}"/>
    <cellStyle name="Porcentagem" xfId="55" builtinId="5"/>
    <cellStyle name="Porcentagem 2" xfId="51" xr:uid="{4CDC7206-0972-49A7-8093-C1F811876151}"/>
    <cellStyle name="Ruim" xfId="7" builtinId="27" customBuiltin="1"/>
    <cellStyle name="Saída" xfId="9" builtinId="21" customBuiltin="1"/>
    <cellStyle name="Separador de milhares 2" xfId="53" xr:uid="{F1DEC058-60C2-43EC-A7B2-FC0141E79D36}"/>
    <cellStyle name="Separador de milhares 3" xfId="58" xr:uid="{62E4EA38-3BB5-4F74-A93D-ED1089537438}"/>
    <cellStyle name="Texto de Aviso" xfId="13" builtinId="11" customBuiltin="1"/>
    <cellStyle name="Texto Explicativo" xfId="14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54" xr:uid="{821A18D8-4943-4AAC-870A-0544AF817393}"/>
    <cellStyle name="Total" xfId="15" builtinId="25" customBuiltin="1"/>
    <cellStyle name="Vírgula" xfId="57" builtinId="3"/>
    <cellStyle name="Vírgula 2" xfId="52" xr:uid="{1243A455-203E-4524-A42D-768BBE98F67A}"/>
  </cellStyles>
  <dxfs count="0"/>
  <tableStyles count="0" defaultTableStyle="TableStyleMedium2" defaultPivotStyle="PivotStyleLight16"/>
  <colors>
    <mruColors>
      <color rgb="FF38C7FB"/>
      <color rgb="FFC2EEFE"/>
      <color rgb="FFF7F7F7"/>
      <color rgb="FF3899F5"/>
      <color rgb="FFD1ECF7"/>
      <color rgb="FFB0DFF2"/>
      <color rgb="FFEAF8E4"/>
      <color rgb="FFFDFDFD"/>
      <color rgb="FFDBF0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Balan&#231;o Patrimonial'!A1"/><Relationship Id="rId2" Type="http://schemas.openxmlformats.org/officeDocument/2006/relationships/hyperlink" Target="#'DRE '!A1"/><Relationship Id="rId1" Type="http://schemas.openxmlformats.org/officeDocument/2006/relationships/image" Target="../media/image2.png"/><Relationship Id="rId5" Type="http://schemas.openxmlformats.org/officeDocument/2006/relationships/hyperlink" Target="#Endividamento!A1"/><Relationship Id="rId4" Type="http://schemas.openxmlformats.org/officeDocument/2006/relationships/hyperlink" Target="#DFC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586475</xdr:colOff>
      <xdr:row>5</xdr:row>
      <xdr:rowOff>463549</xdr:rowOff>
    </xdr:from>
    <xdr:to>
      <xdr:col>5</xdr:col>
      <xdr:colOff>99484</xdr:colOff>
      <xdr:row>12</xdr:row>
      <xdr:rowOff>273050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73D5F6-72F3-42F4-81D8-BC40585DFC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242"/>
        <a:stretch>
          <a:fillRect/>
        </a:stretch>
      </xdr:blipFill>
      <xdr:spPr bwMode="auto">
        <a:xfrm>
          <a:off x="586475" y="1225549"/>
          <a:ext cx="3196009" cy="216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252411</xdr:colOff>
      <xdr:row>2</xdr:row>
      <xdr:rowOff>189984</xdr:rowOff>
    </xdr:from>
    <xdr:to>
      <xdr:col>8</xdr:col>
      <xdr:colOff>96661</xdr:colOff>
      <xdr:row>5</xdr:row>
      <xdr:rowOff>268734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CE7753-3855-4123-BE7C-F800FECA2C5D}"/>
            </a:ext>
          </a:extLst>
        </xdr:cNvPr>
        <xdr:cNvSpPr/>
      </xdr:nvSpPr>
      <xdr:spPr>
        <a:xfrm>
          <a:off x="4623328" y="380484"/>
          <a:ext cx="1908000" cy="936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DRE</a:t>
          </a:r>
        </a:p>
      </xdr:txBody>
    </xdr:sp>
    <xdr:clientData/>
  </xdr:twoCellAnchor>
  <xdr:twoCellAnchor>
    <xdr:from>
      <xdr:col>6</xdr:col>
      <xdr:colOff>252411</xdr:colOff>
      <xdr:row>5</xdr:row>
      <xdr:rowOff>363368</xdr:rowOff>
    </xdr:from>
    <xdr:to>
      <xdr:col>8</xdr:col>
      <xdr:colOff>96661</xdr:colOff>
      <xdr:row>8</xdr:row>
      <xdr:rowOff>82285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FE47FC-ED1A-4F45-A629-5C9D678C4927}"/>
            </a:ext>
          </a:extLst>
        </xdr:cNvPr>
        <xdr:cNvSpPr/>
      </xdr:nvSpPr>
      <xdr:spPr>
        <a:xfrm>
          <a:off x="4623328" y="1411118"/>
          <a:ext cx="1908000" cy="936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Balanço</a:t>
          </a:r>
        </a:p>
      </xdr:txBody>
    </xdr:sp>
    <xdr:clientData/>
  </xdr:twoCellAnchor>
  <xdr:twoCellAnchor>
    <xdr:from>
      <xdr:col>6</xdr:col>
      <xdr:colOff>252411</xdr:colOff>
      <xdr:row>8</xdr:row>
      <xdr:rowOff>176919</xdr:rowOff>
    </xdr:from>
    <xdr:to>
      <xdr:col>8</xdr:col>
      <xdr:colOff>96661</xdr:colOff>
      <xdr:row>11</xdr:row>
      <xdr:rowOff>75752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4DE590-420C-4A29-B5D2-9E12682BBE2F}"/>
            </a:ext>
          </a:extLst>
        </xdr:cNvPr>
        <xdr:cNvSpPr/>
      </xdr:nvSpPr>
      <xdr:spPr>
        <a:xfrm>
          <a:off x="4623328" y="2441752"/>
          <a:ext cx="1908000" cy="936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DFC</a:t>
          </a:r>
        </a:p>
      </xdr:txBody>
    </xdr:sp>
    <xdr:clientData/>
  </xdr:twoCellAnchor>
  <xdr:twoCellAnchor>
    <xdr:from>
      <xdr:col>6</xdr:col>
      <xdr:colOff>252411</xdr:colOff>
      <xdr:row>12</xdr:row>
      <xdr:rowOff>64552</xdr:rowOff>
    </xdr:from>
    <xdr:to>
      <xdr:col>8</xdr:col>
      <xdr:colOff>96661</xdr:colOff>
      <xdr:row>16</xdr:row>
      <xdr:rowOff>153885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288E38B-4F20-4BA4-A1C6-022CD607B3E2}"/>
            </a:ext>
          </a:extLst>
        </xdr:cNvPr>
        <xdr:cNvSpPr/>
      </xdr:nvSpPr>
      <xdr:spPr>
        <a:xfrm>
          <a:off x="4623328" y="3313635"/>
          <a:ext cx="1908000" cy="936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Endividamento</a:t>
          </a:r>
        </a:p>
      </xdr:txBody>
    </xdr:sp>
    <xdr:clientData/>
  </xdr:twoCellAnchor>
  <xdr:twoCellAnchor>
    <xdr:from>
      <xdr:col>9</xdr:col>
      <xdr:colOff>492120</xdr:colOff>
      <xdr:row>5</xdr:row>
      <xdr:rowOff>150278</xdr:rowOff>
    </xdr:from>
    <xdr:to>
      <xdr:col>12</xdr:col>
      <xdr:colOff>516370</xdr:colOff>
      <xdr:row>9</xdr:row>
      <xdr:rowOff>110695</xdr:rowOff>
    </xdr:to>
    <xdr:sp macro="" textlink="">
      <xdr:nvSpPr>
        <xdr:cNvPr id="9" name="Retângulo: Cantos Arredondados 8">
          <a:extLst>
            <a:ext uri="{FF2B5EF4-FFF2-40B4-BE49-F238E27FC236}">
              <a16:creationId xmlns:a16="http://schemas.microsoft.com/office/drawing/2014/main" id="{7C8EF703-66F8-2C78-E7F4-F0190244A264}"/>
            </a:ext>
          </a:extLst>
        </xdr:cNvPr>
        <xdr:cNvSpPr/>
      </xdr:nvSpPr>
      <xdr:spPr>
        <a:xfrm>
          <a:off x="7614703" y="1198028"/>
          <a:ext cx="2088000" cy="1368000"/>
        </a:xfrm>
        <a:prstGeom prst="roundRect">
          <a:avLst/>
        </a:prstGeom>
        <a:solidFill>
          <a:srgbClr val="C2EEFE"/>
        </a:solidFill>
        <a:ln>
          <a:solidFill>
            <a:srgbClr val="38C7FB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600" b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Receita Operacional Líquida</a:t>
          </a:r>
        </a:p>
        <a:p>
          <a:pPr algn="ctr"/>
          <a:r>
            <a:rPr lang="pt-BR" sz="1600" b="1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 R$mil </a:t>
          </a:r>
          <a:r>
            <a:rPr lang="pt-BR" sz="1600" b="1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 2.417.141</a:t>
          </a:r>
          <a:endParaRPr lang="pt-BR" sz="1600" b="1">
            <a:solidFill>
              <a:schemeClr val="tx2"/>
            </a:solidFill>
            <a:latin typeface="Area norma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9</xdr:col>
      <xdr:colOff>492120</xdr:colOff>
      <xdr:row>10</xdr:row>
      <xdr:rowOff>29631</xdr:rowOff>
    </xdr:from>
    <xdr:to>
      <xdr:col>12</xdr:col>
      <xdr:colOff>516370</xdr:colOff>
      <xdr:row>16</xdr:row>
      <xdr:rowOff>138214</xdr:rowOff>
    </xdr:to>
    <xdr:sp macro="" textlink="">
      <xdr:nvSpPr>
        <xdr:cNvPr id="10" name="Retângulo: Cantos Arredondados 9">
          <a:extLst>
            <a:ext uri="{FF2B5EF4-FFF2-40B4-BE49-F238E27FC236}">
              <a16:creationId xmlns:a16="http://schemas.microsoft.com/office/drawing/2014/main" id="{5B8BBE13-CE6C-4640-A15A-DC8FB7B72BC1}"/>
            </a:ext>
          </a:extLst>
        </xdr:cNvPr>
        <xdr:cNvSpPr/>
      </xdr:nvSpPr>
      <xdr:spPr>
        <a:xfrm>
          <a:off x="7614703" y="3024714"/>
          <a:ext cx="2088000" cy="1368000"/>
        </a:xfrm>
        <a:prstGeom prst="roundRect">
          <a:avLst/>
        </a:prstGeom>
        <a:solidFill>
          <a:srgbClr val="C2EEFE"/>
        </a:solidFill>
        <a:ln>
          <a:solidFill>
            <a:srgbClr val="38C7FB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600" b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EBIT</a:t>
          </a:r>
        </a:p>
        <a:p>
          <a:pPr algn="ctr"/>
          <a:r>
            <a:rPr lang="pt-BR" sz="1600" b="1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 R$</a:t>
          </a:r>
          <a:r>
            <a:rPr lang="pt-BR" sz="1600" b="1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mil (82.479)</a:t>
          </a:r>
        </a:p>
        <a:p>
          <a:pPr algn="ctr"/>
          <a:r>
            <a:rPr lang="pt-BR" sz="1600" b="0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Margem</a:t>
          </a:r>
        </a:p>
        <a:p>
          <a:pPr algn="ctr"/>
          <a:r>
            <a:rPr lang="pt-BR" sz="1600" b="1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-3,4%</a:t>
          </a:r>
          <a:endParaRPr lang="pt-BR" sz="1600" b="1">
            <a:solidFill>
              <a:schemeClr val="tx2"/>
            </a:solidFill>
            <a:latin typeface="Area norma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16</xdr:col>
      <xdr:colOff>569219</xdr:colOff>
      <xdr:row>5</xdr:row>
      <xdr:rowOff>197903</xdr:rowOff>
    </xdr:from>
    <xdr:to>
      <xdr:col>19</xdr:col>
      <xdr:colOff>593469</xdr:colOff>
      <xdr:row>9</xdr:row>
      <xdr:rowOff>158320</xdr:rowOff>
    </xdr:to>
    <xdr:sp macro="" textlink="">
      <xdr:nvSpPr>
        <xdr:cNvPr id="13" name="Retângulo: Cantos Arredondados 12">
          <a:extLst>
            <a:ext uri="{FF2B5EF4-FFF2-40B4-BE49-F238E27FC236}">
              <a16:creationId xmlns:a16="http://schemas.microsoft.com/office/drawing/2014/main" id="{38647F1E-E65E-446A-8930-F07C0982785C}"/>
            </a:ext>
          </a:extLst>
        </xdr:cNvPr>
        <xdr:cNvSpPr/>
      </xdr:nvSpPr>
      <xdr:spPr>
        <a:xfrm>
          <a:off x="12507219" y="1245653"/>
          <a:ext cx="2088000" cy="1368000"/>
        </a:xfrm>
        <a:prstGeom prst="roundRect">
          <a:avLst/>
        </a:prstGeom>
        <a:solidFill>
          <a:srgbClr val="C2EEFE"/>
        </a:solidFill>
        <a:ln>
          <a:solidFill>
            <a:srgbClr val="38C7FB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600" b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Lucro líquido</a:t>
          </a:r>
        </a:p>
        <a:p>
          <a:pPr algn="ctr"/>
          <a:r>
            <a:rPr lang="pt-BR" sz="1600" b="1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R$mil 434.628</a:t>
          </a:r>
        </a:p>
      </xdr:txBody>
    </xdr:sp>
    <xdr:clientData/>
  </xdr:twoCellAnchor>
  <xdr:twoCellAnchor>
    <xdr:from>
      <xdr:col>13</xdr:col>
      <xdr:colOff>186711</xdr:colOff>
      <xdr:row>10</xdr:row>
      <xdr:rowOff>48681</xdr:rowOff>
    </xdr:from>
    <xdr:to>
      <xdr:col>16</xdr:col>
      <xdr:colOff>210961</xdr:colOff>
      <xdr:row>16</xdr:row>
      <xdr:rowOff>157264</xdr:rowOff>
    </xdr:to>
    <xdr:sp macro="" textlink="">
      <xdr:nvSpPr>
        <xdr:cNvPr id="14" name="Retângulo: Cantos Arredondados 13">
          <a:extLst>
            <a:ext uri="{FF2B5EF4-FFF2-40B4-BE49-F238E27FC236}">
              <a16:creationId xmlns:a16="http://schemas.microsoft.com/office/drawing/2014/main" id="{CF5575BD-B559-48FC-9224-FECCB943B87A}"/>
            </a:ext>
          </a:extLst>
        </xdr:cNvPr>
        <xdr:cNvSpPr/>
      </xdr:nvSpPr>
      <xdr:spPr>
        <a:xfrm>
          <a:off x="10060961" y="3043764"/>
          <a:ext cx="2088000" cy="1368000"/>
        </a:xfrm>
        <a:prstGeom prst="roundRect">
          <a:avLst/>
        </a:prstGeom>
        <a:solidFill>
          <a:srgbClr val="C2EEFE"/>
        </a:solidFill>
        <a:ln>
          <a:solidFill>
            <a:srgbClr val="38C7FB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600" b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EBITDA</a:t>
          </a:r>
        </a:p>
        <a:p>
          <a:pPr algn="ctr"/>
          <a:r>
            <a:rPr lang="pt-BR" sz="1600" b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pt-BR" sz="1600" b="1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R$</a:t>
          </a:r>
          <a:r>
            <a:rPr lang="pt-BR" sz="1600" b="1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mil  30.543</a:t>
          </a:r>
        </a:p>
        <a:p>
          <a:pPr algn="ctr"/>
          <a:r>
            <a:rPr lang="pt-BR" sz="1600" b="0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Margem</a:t>
          </a:r>
        </a:p>
        <a:p>
          <a:pPr algn="ctr"/>
          <a:r>
            <a:rPr lang="pt-BR" sz="1600" b="1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1,3%</a:t>
          </a:r>
          <a:endParaRPr lang="pt-BR" sz="1600" b="1">
            <a:solidFill>
              <a:schemeClr val="tx2"/>
            </a:solidFill>
            <a:latin typeface="Area norma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13</xdr:col>
      <xdr:colOff>186711</xdr:colOff>
      <xdr:row>5</xdr:row>
      <xdr:rowOff>178852</xdr:rowOff>
    </xdr:from>
    <xdr:to>
      <xdr:col>16</xdr:col>
      <xdr:colOff>210961</xdr:colOff>
      <xdr:row>9</xdr:row>
      <xdr:rowOff>139269</xdr:rowOff>
    </xdr:to>
    <xdr:sp macro="" textlink="">
      <xdr:nvSpPr>
        <xdr:cNvPr id="19" name="Retângulo: Cantos Arredondados 18">
          <a:extLst>
            <a:ext uri="{FF2B5EF4-FFF2-40B4-BE49-F238E27FC236}">
              <a16:creationId xmlns:a16="http://schemas.microsoft.com/office/drawing/2014/main" id="{602FB55F-5D1C-497F-B852-E152DC1DEEAE}"/>
            </a:ext>
          </a:extLst>
        </xdr:cNvPr>
        <xdr:cNvSpPr/>
      </xdr:nvSpPr>
      <xdr:spPr>
        <a:xfrm>
          <a:off x="10060961" y="1226602"/>
          <a:ext cx="2088000" cy="1368000"/>
        </a:xfrm>
        <a:prstGeom prst="roundRect">
          <a:avLst/>
        </a:prstGeom>
        <a:solidFill>
          <a:srgbClr val="C2EEFE"/>
        </a:solidFill>
        <a:ln>
          <a:solidFill>
            <a:srgbClr val="38C7FB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600" b="0">
              <a:solidFill>
                <a:schemeClr val="tx2"/>
              </a:solidFill>
              <a:effectLst/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Resultado Financeiro líquido</a:t>
          </a:r>
        </a:p>
        <a:p>
          <a:pPr algn="ctr"/>
          <a:r>
            <a:rPr lang="pt-BR" sz="1600" b="1">
              <a:solidFill>
                <a:schemeClr val="tx2"/>
              </a:solidFill>
              <a:effectLst/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R$mil 589.388</a:t>
          </a:r>
          <a:endParaRPr lang="pt-BR" sz="1600">
            <a:solidFill>
              <a:schemeClr val="tx2"/>
            </a:solidFill>
            <a:effectLst/>
            <a:latin typeface="Area norma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16</xdr:col>
      <xdr:colOff>569219</xdr:colOff>
      <xdr:row>10</xdr:row>
      <xdr:rowOff>48682</xdr:rowOff>
    </xdr:from>
    <xdr:to>
      <xdr:col>19</xdr:col>
      <xdr:colOff>593469</xdr:colOff>
      <xdr:row>16</xdr:row>
      <xdr:rowOff>157265</xdr:rowOff>
    </xdr:to>
    <xdr:sp macro="" textlink="">
      <xdr:nvSpPr>
        <xdr:cNvPr id="20" name="Retângulo: Cantos Arredondados 19">
          <a:extLst>
            <a:ext uri="{FF2B5EF4-FFF2-40B4-BE49-F238E27FC236}">
              <a16:creationId xmlns:a16="http://schemas.microsoft.com/office/drawing/2014/main" id="{4AB9EC4B-BEF4-444B-A444-F99B31DDF282}"/>
            </a:ext>
          </a:extLst>
        </xdr:cNvPr>
        <xdr:cNvSpPr/>
      </xdr:nvSpPr>
      <xdr:spPr>
        <a:xfrm>
          <a:off x="12507219" y="3043765"/>
          <a:ext cx="2088000" cy="1368000"/>
        </a:xfrm>
        <a:prstGeom prst="roundRect">
          <a:avLst/>
        </a:prstGeom>
        <a:solidFill>
          <a:srgbClr val="C2EEFE"/>
        </a:solidFill>
        <a:ln>
          <a:solidFill>
            <a:srgbClr val="38C7FB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600" b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Total da Dívida Líquida</a:t>
          </a:r>
        </a:p>
        <a:p>
          <a:pPr algn="ctr"/>
          <a:r>
            <a:rPr lang="pt-BR" sz="1600" b="1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 R$</a:t>
          </a:r>
          <a:r>
            <a:rPr lang="pt-BR" sz="1600" b="1" baseline="0">
              <a:solidFill>
                <a:schemeClr val="tx2"/>
              </a:solidFill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mil  (1.774.643</a:t>
          </a:r>
          <a:r>
            <a:rPr lang="pt-BR" sz="1600" b="1" baseline="0">
              <a:latin typeface="Area norma"/>
              <a:ea typeface="Calibri" panose="020F0502020204030204" pitchFamily="34" charset="0"/>
              <a:cs typeface="Calibri" panose="020F0502020204030204" pitchFamily="34" charset="0"/>
            </a:rPr>
            <a:t>)</a:t>
          </a:r>
          <a:endParaRPr lang="pt-BR" sz="1600" b="1">
            <a:latin typeface="Area norma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19050</xdr:rowOff>
    </xdr:from>
    <xdr:to>
      <xdr:col>0</xdr:col>
      <xdr:colOff>1619250</xdr:colOff>
      <xdr:row>0</xdr:row>
      <xdr:rowOff>771526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BEE6874-AFF0-4353-BD98-DCFD99D561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242"/>
        <a:stretch>
          <a:fillRect/>
        </a:stretch>
      </xdr:blipFill>
      <xdr:spPr bwMode="auto">
        <a:xfrm>
          <a:off x="28576" y="19050"/>
          <a:ext cx="1590674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95250</xdr:colOff>
      <xdr:row>0</xdr:row>
      <xdr:rowOff>133350</xdr:rowOff>
    </xdr:from>
    <xdr:to>
      <xdr:col>19</xdr:col>
      <xdr:colOff>581625</xdr:colOff>
      <xdr:row>0</xdr:row>
      <xdr:rowOff>673350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1F4186-A5A1-4477-BFD9-C870E41B20DB}"/>
            </a:ext>
          </a:extLst>
        </xdr:cNvPr>
        <xdr:cNvSpPr/>
      </xdr:nvSpPr>
      <xdr:spPr>
        <a:xfrm>
          <a:off x="15963900" y="133350"/>
          <a:ext cx="1296000" cy="540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1590674</xdr:colOff>
      <xdr:row>0</xdr:row>
      <xdr:rowOff>809626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E0C8A2C-5641-46B1-A93B-98016C57B0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242"/>
        <a:stretch>
          <a:fillRect/>
        </a:stretch>
      </xdr:blipFill>
      <xdr:spPr bwMode="auto">
        <a:xfrm>
          <a:off x="0" y="0"/>
          <a:ext cx="1590674" cy="80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304800</xdr:colOff>
      <xdr:row>0</xdr:row>
      <xdr:rowOff>114300</xdr:rowOff>
    </xdr:from>
    <xdr:to>
      <xdr:col>19</xdr:col>
      <xdr:colOff>49350</xdr:colOff>
      <xdr:row>0</xdr:row>
      <xdr:rowOff>654300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2356EC-69EE-00E8-6F32-0265CEE2F8AE}"/>
            </a:ext>
          </a:extLst>
        </xdr:cNvPr>
        <xdr:cNvSpPr/>
      </xdr:nvSpPr>
      <xdr:spPr>
        <a:xfrm>
          <a:off x="15944850" y="114300"/>
          <a:ext cx="1287600" cy="540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1590674</xdr:colOff>
      <xdr:row>0</xdr:row>
      <xdr:rowOff>809626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7ED99-2DC3-435A-924B-08690B0566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242"/>
        <a:stretch>
          <a:fillRect/>
        </a:stretch>
      </xdr:blipFill>
      <xdr:spPr bwMode="auto">
        <a:xfrm>
          <a:off x="0" y="0"/>
          <a:ext cx="1590674" cy="80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638175</xdr:colOff>
      <xdr:row>0</xdr:row>
      <xdr:rowOff>114298</xdr:rowOff>
    </xdr:from>
    <xdr:to>
      <xdr:col>19</xdr:col>
      <xdr:colOff>429225</xdr:colOff>
      <xdr:row>0</xdr:row>
      <xdr:rowOff>654298</xdr:rowOff>
    </xdr:to>
    <xdr:sp macro="" textlink="">
      <xdr:nvSpPr>
        <xdr:cNvPr id="2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65B2E-87D9-48C8-9DC3-D7C3739B0F11}"/>
            </a:ext>
          </a:extLst>
        </xdr:cNvPr>
        <xdr:cNvSpPr/>
      </xdr:nvSpPr>
      <xdr:spPr>
        <a:xfrm>
          <a:off x="16154400" y="114298"/>
          <a:ext cx="1296000" cy="540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Menu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1590674</xdr:colOff>
      <xdr:row>0</xdr:row>
      <xdr:rowOff>809626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8DDA83B-9F64-41F1-82BA-17A4F7F337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242"/>
        <a:stretch>
          <a:fillRect/>
        </a:stretch>
      </xdr:blipFill>
      <xdr:spPr bwMode="auto">
        <a:xfrm>
          <a:off x="0" y="0"/>
          <a:ext cx="1590674" cy="790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1590674</xdr:colOff>
      <xdr:row>0</xdr:row>
      <xdr:rowOff>809626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7999A96-A0AA-47BD-A528-1F0EF03498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242"/>
        <a:stretch>
          <a:fillRect/>
        </a:stretch>
      </xdr:blipFill>
      <xdr:spPr bwMode="auto">
        <a:xfrm>
          <a:off x="0" y="0"/>
          <a:ext cx="1590674" cy="80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114299</xdr:colOff>
      <xdr:row>0</xdr:row>
      <xdr:rowOff>95250</xdr:rowOff>
    </xdr:from>
    <xdr:to>
      <xdr:col>19</xdr:col>
      <xdr:colOff>638774</xdr:colOff>
      <xdr:row>0</xdr:row>
      <xdr:rowOff>635250</xdr:rowOff>
    </xdr:to>
    <xdr:sp macro="" textlink="">
      <xdr:nvSpPr>
        <xdr:cNvPr id="2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A0CF7E-E5E2-48AE-BFFD-69CCD7259EF1}"/>
            </a:ext>
          </a:extLst>
        </xdr:cNvPr>
        <xdr:cNvSpPr/>
      </xdr:nvSpPr>
      <xdr:spPr>
        <a:xfrm>
          <a:off x="15906749" y="95250"/>
          <a:ext cx="1296000" cy="540000"/>
        </a:xfrm>
        <a:prstGeom prst="roundRect">
          <a:avLst/>
        </a:prstGeom>
        <a:solidFill>
          <a:srgbClr val="38C7F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Menu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Inte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08A2-7D0E-4080-9909-B1D16263868A}">
  <dimension ref="A1:AS299"/>
  <sheetViews>
    <sheetView showGridLines="0" showRowColHeaders="0" tabSelected="1" topLeftCell="A2" zoomScale="90" zoomScaleNormal="90" workbookViewId="0">
      <selection activeCell="L25" sqref="L2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25"/>
  <cols>
    <col min="2" max="2" width="9" customWidth="1"/>
    <col min="5" max="5" width="12.25" customWidth="1"/>
    <col min="8" max="8" width="18" customWidth="1"/>
  </cols>
  <sheetData>
    <row r="1" spans="1:45" ht="15" hidden="1" customHeight="1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</row>
    <row r="2" spans="1:45" ht="1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</row>
    <row r="3" spans="1:45" ht="15" customHeight="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</row>
    <row r="4" spans="1:45" ht="24" customHeight="1">
      <c r="A4" s="253" t="s">
        <v>188</v>
      </c>
      <c r="B4" s="253"/>
      <c r="C4" s="253"/>
      <c r="D4" s="253"/>
      <c r="E4" s="253"/>
      <c r="F4" s="253"/>
      <c r="G4" s="189"/>
      <c r="H4" s="189"/>
      <c r="I4" s="189"/>
      <c r="J4" s="254" t="s">
        <v>211</v>
      </c>
      <c r="K4" s="252"/>
      <c r="L4" s="252"/>
      <c r="M4" s="252"/>
      <c r="N4" s="252"/>
      <c r="O4" s="252"/>
      <c r="P4" s="190"/>
      <c r="Q4" s="190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</row>
    <row r="5" spans="1:45" ht="28.5" customHeight="1">
      <c r="A5" s="189"/>
      <c r="B5" s="189"/>
      <c r="C5" s="189"/>
      <c r="D5" s="189"/>
      <c r="E5" s="189"/>
      <c r="F5" s="189"/>
      <c r="G5" s="189"/>
      <c r="H5" s="189"/>
      <c r="I5" s="189"/>
      <c r="J5" s="254"/>
      <c r="K5" s="254"/>
      <c r="L5" s="254"/>
      <c r="M5" s="254"/>
      <c r="N5" s="254"/>
      <c r="O5" s="254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</row>
    <row r="6" spans="1:45" ht="42" customHeight="1">
      <c r="A6" s="191"/>
      <c r="B6" s="191"/>
      <c r="C6" s="191"/>
      <c r="D6" s="191"/>
      <c r="E6" s="191"/>
      <c r="F6" s="191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</row>
    <row r="7" spans="1:45" ht="15" customHeight="1">
      <c r="A7" s="192"/>
      <c r="B7" s="192"/>
      <c r="C7" s="192"/>
      <c r="D7" s="192"/>
      <c r="E7" s="192"/>
      <c r="F7" s="192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</row>
    <row r="8" spans="1:45" ht="39" customHeight="1">
      <c r="A8" s="192"/>
      <c r="B8" s="192"/>
      <c r="C8" s="192"/>
      <c r="D8" s="192"/>
      <c r="E8" s="192"/>
      <c r="F8" s="19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89"/>
      <c r="AQ8" s="189"/>
      <c r="AR8" s="189"/>
      <c r="AS8" s="189"/>
    </row>
    <row r="9" spans="1:45" ht="15" customHeight="1">
      <c r="A9" s="192"/>
      <c r="B9" s="192"/>
      <c r="C9" s="192"/>
      <c r="D9" s="192"/>
      <c r="E9" s="192"/>
      <c r="F9" s="192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</row>
    <row r="10" spans="1:45" ht="42.75" customHeight="1">
      <c r="A10" s="192"/>
      <c r="B10" s="192"/>
      <c r="C10" s="192"/>
      <c r="D10" s="192"/>
      <c r="E10" s="192"/>
      <c r="F10" s="192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89"/>
      <c r="AS10" s="189"/>
    </row>
    <row r="11" spans="1:45" ht="24" customHeight="1">
      <c r="A11" s="192"/>
      <c r="B11" s="192"/>
      <c r="C11" s="192"/>
      <c r="D11" s="192"/>
      <c r="E11" s="192"/>
      <c r="F11" s="192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</row>
    <row r="12" spans="1:45" ht="8.25" customHeight="1">
      <c r="A12" s="193"/>
      <c r="B12" s="193"/>
      <c r="C12" s="193"/>
      <c r="D12" s="193"/>
      <c r="E12" s="193"/>
      <c r="F12" s="193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</row>
    <row r="13" spans="1:45" ht="26.25">
      <c r="A13" s="189"/>
      <c r="B13" s="189"/>
      <c r="C13" s="194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</row>
    <row r="14" spans="1:45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</row>
    <row r="15" spans="1:45">
      <c r="A15" s="189"/>
      <c r="B15" s="195"/>
      <c r="C15" s="189"/>
      <c r="D15" s="189"/>
      <c r="E15" s="196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</row>
    <row r="16" spans="1:45" ht="12" customHeight="1">
      <c r="A16" s="197"/>
      <c r="B16" s="195"/>
      <c r="C16" s="197"/>
      <c r="D16" s="189"/>
      <c r="E16" s="196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</row>
    <row r="17" spans="1:45">
      <c r="A17" s="198"/>
      <c r="B17" s="195"/>
      <c r="C17" s="198"/>
      <c r="D17" s="189"/>
      <c r="E17" s="19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</row>
    <row r="18" spans="1:45">
      <c r="A18" s="198"/>
      <c r="B18" s="200"/>
      <c r="C18" s="198"/>
      <c r="D18" s="189"/>
      <c r="E18" s="196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</row>
    <row r="19" spans="1:45" ht="14.25" customHeight="1">
      <c r="A19" s="189"/>
      <c r="B19" s="195"/>
      <c r="C19" s="198"/>
      <c r="D19" s="189"/>
      <c r="E19" s="201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</row>
    <row r="20" spans="1:45">
      <c r="A20" s="198"/>
      <c r="B20" s="200"/>
      <c r="C20" s="198"/>
      <c r="D20" s="189"/>
      <c r="E20" s="196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</row>
    <row r="21" spans="1:45">
      <c r="A21" s="198"/>
      <c r="B21" s="195"/>
      <c r="C21" s="198"/>
      <c r="D21" s="189"/>
      <c r="E21" s="201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</row>
    <row r="22" spans="1:45">
      <c r="A22" s="198"/>
      <c r="B22" s="198"/>
      <c r="C22" s="198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</row>
    <row r="23" spans="1:45">
      <c r="A23" s="198"/>
      <c r="B23" s="198"/>
      <c r="C23" s="198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</row>
    <row r="24" spans="1:45">
      <c r="A24" s="198"/>
      <c r="B24" s="198"/>
      <c r="C24" s="198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</row>
    <row r="25" spans="1:45">
      <c r="A25" s="198"/>
      <c r="B25" s="198"/>
      <c r="C25" s="198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</row>
    <row r="26" spans="1:45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</row>
    <row r="27" spans="1:45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</row>
    <row r="28" spans="1:45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</row>
    <row r="29" spans="1:45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</row>
    <row r="30" spans="1:45">
      <c r="A30" s="189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</row>
    <row r="31" spans="1:45">
      <c r="A31" s="189"/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</row>
    <row r="32" spans="1:45">
      <c r="A32" s="189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</row>
    <row r="33" spans="1:45">
      <c r="A33" s="189"/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</row>
    <row r="34" spans="1:45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</row>
    <row r="35" spans="1:45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</row>
    <row r="36" spans="1:45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</row>
    <row r="37" spans="1:45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</row>
    <row r="38" spans="1:45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</row>
    <row r="39" spans="1:45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</row>
    <row r="40" spans="1:45">
      <c r="A40" s="189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</row>
    <row r="41" spans="1:45">
      <c r="A41" s="189"/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</row>
    <row r="42" spans="1:45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</row>
    <row r="43" spans="1:45">
      <c r="A43" s="18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</row>
    <row r="44" spans="1:45">
      <c r="A44" s="189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</row>
    <row r="45" spans="1:45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</row>
    <row r="46" spans="1:45">
      <c r="A46" s="189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</row>
    <row r="47" spans="1:45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</row>
    <row r="48" spans="1:45">
      <c r="A48" s="189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</row>
    <row r="49" spans="1:45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</row>
    <row r="50" spans="1:45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</row>
    <row r="51" spans="1:45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</row>
    <row r="52" spans="1:45">
      <c r="A52" s="189"/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</row>
    <row r="53" spans="1:45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</row>
    <row r="54" spans="1:45">
      <c r="A54" s="189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</row>
    <row r="55" spans="1:45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</row>
    <row r="56" spans="1:45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</row>
    <row r="57" spans="1:45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</row>
    <row r="58" spans="1:45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</row>
    <row r="59" spans="1:45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</row>
    <row r="60" spans="1:45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</row>
    <row r="61" spans="1:45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</row>
    <row r="62" spans="1:45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</row>
    <row r="63" spans="1:45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</row>
    <row r="64" spans="1:45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</row>
    <row r="65" spans="1:45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</row>
    <row r="66" spans="1:45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</row>
    <row r="67" spans="1:45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</row>
    <row r="68" spans="1:45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</row>
    <row r="69" spans="1:45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</row>
    <row r="70" spans="1:45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</row>
    <row r="71" spans="1:45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</row>
    <row r="72" spans="1:45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</row>
    <row r="73" spans="1:45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</row>
    <row r="74" spans="1:45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</row>
    <row r="75" spans="1:45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</row>
    <row r="76" spans="1:45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</row>
    <row r="77" spans="1:45">
      <c r="A77" s="189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</row>
    <row r="78" spans="1:45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</row>
    <row r="79" spans="1:45">
      <c r="A79" s="189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</row>
    <row r="80" spans="1:45">
      <c r="A80" s="189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</row>
    <row r="81" spans="1:45">
      <c r="A81" s="189"/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</row>
    <row r="82" spans="1:45">
      <c r="A82" s="189"/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</row>
    <row r="83" spans="1:45">
      <c r="A83" s="189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</row>
    <row r="84" spans="1:45">
      <c r="A84" s="189"/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</row>
    <row r="85" spans="1:45">
      <c r="A85" s="189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</row>
    <row r="86" spans="1:4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</row>
    <row r="87" spans="1:45">
      <c r="A87" s="189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</row>
    <row r="88" spans="1:45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</row>
    <row r="89" spans="1:45">
      <c r="A89" s="189"/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</row>
    <row r="90" spans="1:45">
      <c r="A90" s="189"/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</row>
    <row r="91" spans="1:45">
      <c r="A91" s="189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</row>
    <row r="92" spans="1:45">
      <c r="A92" s="189"/>
      <c r="B92" s="189"/>
      <c r="C92" s="189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</row>
    <row r="93" spans="1:45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189"/>
      <c r="P93" s="189"/>
      <c r="Q93" s="189"/>
      <c r="R93" s="189"/>
      <c r="S93" s="189"/>
      <c r="T93" s="189"/>
      <c r="U93" s="189"/>
      <c r="V93" s="189"/>
      <c r="W93" s="189"/>
      <c r="X93" s="189"/>
      <c r="Y93" s="189"/>
      <c r="Z93" s="189"/>
      <c r="AA93" s="189"/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</row>
    <row r="94" spans="1:45">
      <c r="A94" s="189"/>
      <c r="B94" s="189"/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N94" s="189"/>
      <c r="O94" s="189"/>
      <c r="P94" s="189"/>
      <c r="Q94" s="189"/>
      <c r="R94" s="189"/>
      <c r="S94" s="189"/>
      <c r="T94" s="189"/>
      <c r="U94" s="189"/>
      <c r="V94" s="189"/>
      <c r="W94" s="189"/>
      <c r="X94" s="189"/>
      <c r="Y94" s="189"/>
      <c r="Z94" s="189"/>
      <c r="AA94" s="189"/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</row>
    <row r="95" spans="1:45">
      <c r="A95" s="189"/>
      <c r="B95" s="189"/>
      <c r="C95" s="189"/>
      <c r="D95" s="189"/>
      <c r="E95" s="189"/>
      <c r="F95" s="189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</row>
    <row r="96" spans="1:45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</row>
    <row r="97" spans="1:45">
      <c r="A97" s="189"/>
      <c r="B97" s="189"/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  <c r="AA97" s="189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</row>
    <row r="98" spans="1:45">
      <c r="A98" s="189"/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  <c r="AA98" s="189"/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</row>
    <row r="99" spans="1:45">
      <c r="A99" s="189"/>
      <c r="B99" s="189"/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</row>
    <row r="100" spans="1:45">
      <c r="A100" s="189"/>
      <c r="B100" s="189"/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  <c r="W100" s="189"/>
      <c r="X100" s="189"/>
      <c r="Y100" s="189"/>
      <c r="Z100" s="189"/>
      <c r="AA100" s="189"/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</row>
    <row r="101" spans="1:45">
      <c r="A101" s="189"/>
      <c r="B101" s="189"/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  <c r="AA101" s="189"/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</row>
    <row r="102" spans="1:45">
      <c r="A102" s="189"/>
      <c r="B102" s="189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  <c r="AA102" s="189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</row>
    <row r="103" spans="1:45">
      <c r="A103" s="189"/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</row>
    <row r="104" spans="1:45">
      <c r="A104" s="189"/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</row>
    <row r="105" spans="1:45">
      <c r="A105" s="189"/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</row>
    <row r="106" spans="1:45">
      <c r="A106" s="189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</row>
    <row r="107" spans="1:45">
      <c r="A107" s="189"/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</row>
    <row r="108" spans="1:45">
      <c r="A108" s="189"/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</row>
    <row r="109" spans="1:45">
      <c r="A109" s="189"/>
      <c r="B109" s="189"/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</row>
    <row r="110" spans="1:45">
      <c r="A110" s="189"/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</row>
    <row r="111" spans="1:45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</row>
    <row r="112" spans="1:45">
      <c r="A112" s="189"/>
      <c r="B112" s="189"/>
      <c r="C112" s="189"/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  <c r="AA112" s="18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</row>
    <row r="113" spans="1:45">
      <c r="A113" s="189"/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  <c r="AA113" s="18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</row>
    <row r="114" spans="1:45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  <c r="AA114" s="1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</row>
    <row r="115" spans="1:45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</row>
    <row r="116" spans="1:45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</row>
    <row r="117" spans="1:45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</row>
    <row r="118" spans="1:45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89"/>
      <c r="AF118" s="189"/>
      <c r="AG118" s="189"/>
      <c r="AH118" s="189"/>
      <c r="AI118" s="189"/>
      <c r="AJ118" s="189"/>
      <c r="AK118" s="189"/>
      <c r="AL118" s="189"/>
      <c r="AM118" s="189"/>
      <c r="AN118" s="189"/>
      <c r="AO118" s="189"/>
      <c r="AP118" s="189"/>
      <c r="AQ118" s="189"/>
      <c r="AR118" s="189"/>
      <c r="AS118" s="189"/>
    </row>
    <row r="119" spans="1:45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</row>
    <row r="120" spans="1:45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</row>
    <row r="121" spans="1:45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</row>
    <row r="122" spans="1:45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</row>
    <row r="123" spans="1:45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</row>
    <row r="124" spans="1:45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</row>
    <row r="125" spans="1:45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</row>
    <row r="126" spans="1:45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</row>
    <row r="127" spans="1:45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</row>
    <row r="128" spans="1:45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</row>
    <row r="129" spans="1:45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</row>
    <row r="130" spans="1:45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</row>
    <row r="131" spans="1:45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</row>
    <row r="132" spans="1:45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</row>
    <row r="133" spans="1:45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</row>
    <row r="134" spans="1:45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  <c r="AA134" s="189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</row>
    <row r="135" spans="1:45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</row>
    <row r="136" spans="1:45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</row>
    <row r="137" spans="1:45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</row>
    <row r="138" spans="1:45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</row>
    <row r="139" spans="1:45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</row>
    <row r="140" spans="1:45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</row>
    <row r="141" spans="1:45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</row>
    <row r="142" spans="1:45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</row>
    <row r="143" spans="1:45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</row>
    <row r="144" spans="1:45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  <c r="L144" s="189"/>
      <c r="M144" s="189"/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</row>
    <row r="145" spans="1:45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</row>
    <row r="146" spans="1:45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</row>
    <row r="147" spans="1:45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</row>
    <row r="148" spans="1:45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</row>
    <row r="149" spans="1:45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</row>
    <row r="150" spans="1:45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</row>
    <row r="151" spans="1:45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</row>
    <row r="152" spans="1:45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</row>
    <row r="153" spans="1:45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</row>
    <row r="154" spans="1:45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</row>
    <row r="155" spans="1:45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</row>
    <row r="156" spans="1:45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</row>
    <row r="157" spans="1:45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</row>
    <row r="158" spans="1:45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</row>
    <row r="159" spans="1:45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</row>
    <row r="160" spans="1:45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</row>
    <row r="161" spans="1:45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</row>
    <row r="162" spans="1:45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</row>
    <row r="163" spans="1:45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</row>
    <row r="164" spans="1:45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</row>
    <row r="165" spans="1:45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</row>
    <row r="166" spans="1:45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</row>
    <row r="167" spans="1:45">
      <c r="A167" s="189"/>
      <c r="B167" s="189"/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</row>
    <row r="168" spans="1:45">
      <c r="A168" s="189"/>
      <c r="B168" s="189"/>
      <c r="C168" s="189"/>
      <c r="D168" s="189"/>
      <c r="E168" s="189"/>
      <c r="F168" s="189"/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</row>
    <row r="169" spans="1:45">
      <c r="A169" s="189"/>
      <c r="B169" s="189"/>
      <c r="C169" s="189"/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</row>
    <row r="170" spans="1:45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</row>
    <row r="171" spans="1:45">
      <c r="A171" s="189"/>
      <c r="B171" s="189"/>
      <c r="C171" s="189"/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</row>
    <row r="172" spans="1:45">
      <c r="A172" s="189"/>
      <c r="B172" s="189"/>
      <c r="C172" s="189"/>
      <c r="D172" s="189"/>
      <c r="E172" s="189"/>
      <c r="F172" s="189"/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</row>
    <row r="173" spans="1:45">
      <c r="A173" s="189"/>
      <c r="B173" s="189"/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</row>
    <row r="174" spans="1:45">
      <c r="A174" s="189"/>
      <c r="B174" s="189"/>
      <c r="C174" s="189"/>
      <c r="D174" s="189"/>
      <c r="E174" s="189"/>
      <c r="F174" s="189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</row>
    <row r="175" spans="1:45">
      <c r="A175" s="189"/>
      <c r="B175" s="189"/>
      <c r="C175" s="189"/>
      <c r="D175" s="189"/>
      <c r="E175" s="189"/>
      <c r="F175" s="189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</row>
    <row r="176" spans="1:45">
      <c r="A176" s="189"/>
      <c r="B176" s="189"/>
      <c r="C176" s="189"/>
      <c r="D176" s="189"/>
      <c r="E176" s="189"/>
      <c r="F176" s="189"/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</row>
    <row r="177" spans="1:45">
      <c r="A177" s="189"/>
      <c r="B177" s="189"/>
      <c r="C177" s="189"/>
      <c r="D177" s="189"/>
      <c r="E177" s="189"/>
      <c r="F177" s="189"/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</row>
    <row r="178" spans="1:45">
      <c r="A178" s="189"/>
      <c r="B178" s="189"/>
      <c r="C178" s="189"/>
      <c r="D178" s="189"/>
      <c r="E178" s="189"/>
      <c r="F178" s="189"/>
      <c r="G178" s="189"/>
      <c r="H178" s="189"/>
      <c r="I178" s="189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</row>
    <row r="179" spans="1:45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</row>
    <row r="180" spans="1:45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</row>
    <row r="181" spans="1:45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</row>
    <row r="182" spans="1:45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</row>
    <row r="183" spans="1:45">
      <c r="A183" s="189"/>
      <c r="B183" s="189"/>
      <c r="C183" s="189"/>
      <c r="D183" s="189"/>
      <c r="E183" s="189"/>
      <c r="F183" s="189"/>
      <c r="G183" s="189"/>
      <c r="H183" s="189"/>
      <c r="I183" s="189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</row>
    <row r="184" spans="1:45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</row>
    <row r="185" spans="1:45">
      <c r="A185" s="189"/>
      <c r="B185" s="189"/>
      <c r="C185" s="189"/>
      <c r="D185" s="189"/>
      <c r="E185" s="189"/>
      <c r="F185" s="189"/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</row>
    <row r="186" spans="1:45">
      <c r="A186" s="189"/>
      <c r="B186" s="189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</row>
    <row r="187" spans="1:45">
      <c r="A187" s="189"/>
      <c r="B187" s="189"/>
      <c r="C187" s="189"/>
      <c r="D187" s="189"/>
      <c r="E187" s="189"/>
      <c r="F187" s="189"/>
      <c r="G187" s="189"/>
      <c r="H187" s="189"/>
      <c r="I187" s="189"/>
      <c r="J187" s="189"/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</row>
    <row r="188" spans="1:45">
      <c r="A188" s="189"/>
      <c r="B188" s="189"/>
      <c r="C188" s="189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</row>
    <row r="189" spans="1:45">
      <c r="A189" s="189"/>
      <c r="B189" s="189"/>
      <c r="C189" s="189"/>
      <c r="D189" s="189"/>
      <c r="E189" s="189"/>
      <c r="F189" s="189"/>
      <c r="G189" s="189"/>
      <c r="H189" s="189"/>
      <c r="I189" s="189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</row>
    <row r="190" spans="1:45">
      <c r="A190" s="189"/>
      <c r="B190" s="189"/>
      <c r="C190" s="189"/>
      <c r="D190" s="189"/>
      <c r="E190" s="189"/>
      <c r="F190" s="189"/>
      <c r="G190" s="189"/>
      <c r="H190" s="189"/>
      <c r="I190" s="189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</row>
    <row r="191" spans="1:45">
      <c r="A191" s="189"/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</row>
    <row r="192" spans="1:45">
      <c r="A192" s="189"/>
      <c r="B192" s="189"/>
      <c r="C192" s="189"/>
      <c r="D192" s="189"/>
      <c r="E192" s="189"/>
      <c r="F192" s="189"/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</row>
    <row r="193" spans="1:45">
      <c r="A193" s="189"/>
      <c r="B193" s="189"/>
      <c r="C193" s="189"/>
      <c r="D193" s="189"/>
      <c r="E193" s="189"/>
      <c r="F193" s="189"/>
      <c r="G193" s="189"/>
      <c r="H193" s="189"/>
      <c r="I193" s="189"/>
      <c r="J193" s="189"/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  <c r="AA193" s="189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</row>
    <row r="194" spans="1:45">
      <c r="A194" s="189"/>
      <c r="B194" s="189"/>
      <c r="C194" s="189"/>
      <c r="D194" s="189"/>
      <c r="E194" s="189"/>
      <c r="F194" s="189"/>
      <c r="G194" s="189"/>
      <c r="H194" s="189"/>
      <c r="I194" s="189"/>
      <c r="J194" s="189"/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  <c r="AA194" s="189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</row>
    <row r="195" spans="1:45">
      <c r="A195" s="189"/>
      <c r="B195" s="189"/>
      <c r="C195" s="189"/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</row>
    <row r="196" spans="1:45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</row>
    <row r="197" spans="1:45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</row>
    <row r="198" spans="1:45">
      <c r="A198" s="189"/>
      <c r="B198" s="189"/>
      <c r="C198" s="189"/>
      <c r="D198" s="189"/>
      <c r="E198" s="189"/>
      <c r="F198" s="189"/>
      <c r="G198" s="189"/>
      <c r="H198" s="189"/>
      <c r="I198" s="189"/>
      <c r="J198" s="189"/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</row>
    <row r="199" spans="1:45">
      <c r="A199" s="189"/>
      <c r="B199" s="189"/>
      <c r="C199" s="189"/>
      <c r="D199" s="189"/>
      <c r="E199" s="189"/>
      <c r="F199" s="189"/>
      <c r="G199" s="189"/>
      <c r="H199" s="189"/>
      <c r="I199" s="189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</row>
    <row r="200" spans="1:45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</row>
    <row r="201" spans="1:45">
      <c r="A201" s="189"/>
      <c r="B201" s="189"/>
      <c r="C201" s="189"/>
      <c r="D201" s="189"/>
      <c r="E201" s="189"/>
      <c r="F201" s="189"/>
      <c r="G201" s="189"/>
      <c r="H201" s="189"/>
      <c r="I201" s="189"/>
      <c r="J201" s="189"/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</row>
    <row r="202" spans="1:45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</row>
    <row r="203" spans="1:45">
      <c r="A203" s="189"/>
      <c r="B203" s="189"/>
      <c r="C203" s="189"/>
      <c r="D203" s="189"/>
      <c r="E203" s="189"/>
      <c r="F203" s="189"/>
      <c r="G203" s="189"/>
      <c r="H203" s="189"/>
      <c r="I203" s="189"/>
      <c r="J203" s="189"/>
      <c r="K203" s="189"/>
      <c r="L203" s="189"/>
      <c r="M203" s="189"/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</row>
    <row r="204" spans="1:45">
      <c r="A204" s="189"/>
      <c r="B204" s="189"/>
      <c r="C204" s="189"/>
      <c r="D204" s="189"/>
      <c r="E204" s="189"/>
      <c r="F204" s="189"/>
      <c r="G204" s="189"/>
      <c r="H204" s="189"/>
      <c r="I204" s="189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</row>
    <row r="205" spans="1:45">
      <c r="A205" s="189"/>
      <c r="B205" s="189"/>
      <c r="C205" s="189"/>
      <c r="D205" s="189"/>
      <c r="E205" s="189"/>
      <c r="F205" s="189"/>
      <c r="G205" s="189"/>
      <c r="H205" s="189"/>
      <c r="I205" s="189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</row>
    <row r="206" spans="1:45">
      <c r="A206" s="189"/>
      <c r="B206" s="189"/>
      <c r="C206" s="189"/>
      <c r="D206" s="189"/>
      <c r="E206" s="189"/>
      <c r="F206" s="189"/>
      <c r="G206" s="189"/>
      <c r="H206" s="189"/>
      <c r="I206" s="189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</row>
    <row r="207" spans="1:45">
      <c r="A207" s="189"/>
      <c r="B207" s="189"/>
      <c r="C207" s="189"/>
      <c r="D207" s="189"/>
      <c r="E207" s="189"/>
      <c r="F207" s="189"/>
      <c r="G207" s="189"/>
      <c r="H207" s="189"/>
      <c r="I207" s="189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</row>
    <row r="208" spans="1:45">
      <c r="A208" s="189"/>
      <c r="B208" s="189"/>
      <c r="C208" s="189"/>
      <c r="D208" s="189"/>
      <c r="E208" s="189"/>
      <c r="F208" s="189"/>
      <c r="G208" s="189"/>
      <c r="H208" s="189"/>
      <c r="I208" s="189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</row>
    <row r="209" spans="1:45">
      <c r="A209" s="189"/>
      <c r="B209" s="189"/>
      <c r="C209" s="189"/>
      <c r="D209" s="189"/>
      <c r="E209" s="189"/>
      <c r="F209" s="189"/>
      <c r="G209" s="189"/>
      <c r="H209" s="189"/>
      <c r="I209" s="189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</row>
    <row r="210" spans="1:45">
      <c r="A210" s="189"/>
      <c r="B210" s="189"/>
      <c r="C210" s="189"/>
      <c r="D210" s="189"/>
      <c r="E210" s="189"/>
      <c r="F210" s="189"/>
      <c r="G210" s="189"/>
      <c r="H210" s="189"/>
      <c r="I210" s="189"/>
      <c r="J210" s="189"/>
      <c r="K210" s="189"/>
      <c r="L210" s="189"/>
      <c r="M210" s="189"/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</row>
    <row r="211" spans="1:45">
      <c r="A211" s="189"/>
      <c r="B211" s="189"/>
      <c r="C211" s="189"/>
      <c r="D211" s="189"/>
      <c r="E211" s="189"/>
      <c r="F211" s="189"/>
      <c r="G211" s="189"/>
      <c r="H211" s="189"/>
      <c r="I211" s="189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</row>
    <row r="212" spans="1:45">
      <c r="A212" s="189"/>
      <c r="B212" s="189"/>
      <c r="C212" s="189"/>
      <c r="D212" s="189"/>
      <c r="E212" s="189"/>
      <c r="F212" s="189"/>
      <c r="G212" s="189"/>
      <c r="H212" s="189"/>
      <c r="I212" s="189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</row>
    <row r="213" spans="1:45">
      <c r="A213" s="189"/>
      <c r="B213" s="189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</row>
    <row r="214" spans="1:45">
      <c r="A214" s="189"/>
      <c r="B214" s="189"/>
      <c r="C214" s="189"/>
      <c r="D214" s="189"/>
      <c r="E214" s="189"/>
      <c r="F214" s="189"/>
      <c r="G214" s="189"/>
      <c r="H214" s="189"/>
      <c r="I214" s="189"/>
      <c r="J214" s="189"/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</row>
    <row r="215" spans="1:45">
      <c r="A215" s="189"/>
      <c r="B215" s="189"/>
      <c r="C215" s="189"/>
      <c r="D215" s="189"/>
      <c r="E215" s="189"/>
      <c r="F215" s="189"/>
      <c r="G215" s="189"/>
      <c r="H215" s="189"/>
      <c r="I215" s="189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</row>
    <row r="216" spans="1:45">
      <c r="A216" s="189"/>
      <c r="B216" s="189"/>
      <c r="C216" s="189"/>
      <c r="D216" s="189"/>
      <c r="E216" s="189"/>
      <c r="F216" s="189"/>
      <c r="G216" s="189"/>
      <c r="H216" s="189"/>
      <c r="I216" s="189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</row>
    <row r="217" spans="1:45">
      <c r="A217" s="189"/>
      <c r="B217" s="189"/>
      <c r="C217" s="189"/>
      <c r="D217" s="189"/>
      <c r="E217" s="189"/>
      <c r="F217" s="189"/>
      <c r="G217" s="189"/>
      <c r="H217" s="189"/>
      <c r="I217" s="189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</row>
    <row r="218" spans="1:45">
      <c r="A218" s="189"/>
      <c r="B218" s="189"/>
      <c r="C218" s="189"/>
      <c r="D218" s="189"/>
      <c r="E218" s="189"/>
      <c r="F218" s="189"/>
      <c r="G218" s="189"/>
      <c r="H218" s="189"/>
      <c r="I218" s="189"/>
      <c r="J218" s="189"/>
      <c r="K218" s="189"/>
      <c r="L218" s="189"/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</row>
    <row r="219" spans="1:45">
      <c r="A219" s="189"/>
      <c r="B219" s="189"/>
      <c r="C219" s="189"/>
      <c r="D219" s="189"/>
      <c r="E219" s="189"/>
      <c r="F219" s="189"/>
      <c r="G219" s="189"/>
      <c r="H219" s="189"/>
      <c r="I219" s="189"/>
      <c r="J219" s="189"/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</row>
    <row r="220" spans="1:45">
      <c r="A220" s="189"/>
      <c r="B220" s="189"/>
      <c r="C220" s="189"/>
      <c r="D220" s="189"/>
      <c r="E220" s="189"/>
      <c r="F220" s="189"/>
      <c r="G220" s="189"/>
      <c r="H220" s="189"/>
      <c r="I220" s="189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</row>
    <row r="221" spans="1:45">
      <c r="A221" s="189"/>
      <c r="B221" s="189"/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</row>
    <row r="222" spans="1:45">
      <c r="A222" s="189"/>
      <c r="B222" s="189"/>
      <c r="C222" s="189"/>
      <c r="D222" s="189"/>
      <c r="E222" s="189"/>
      <c r="F222" s="189"/>
      <c r="G222" s="189"/>
      <c r="H222" s="189"/>
      <c r="I222" s="189"/>
      <c r="J222" s="189"/>
      <c r="K222" s="189"/>
      <c r="L222" s="189"/>
      <c r="M222" s="189"/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</row>
    <row r="223" spans="1:45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</row>
    <row r="224" spans="1:45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</row>
    <row r="225" spans="1:45">
      <c r="A225" s="189"/>
      <c r="B225" s="189"/>
      <c r="C225" s="189"/>
      <c r="D225" s="189"/>
      <c r="E225" s="189"/>
      <c r="F225" s="189"/>
      <c r="G225" s="189"/>
      <c r="H225" s="189"/>
      <c r="I225" s="189"/>
      <c r="J225" s="189"/>
      <c r="K225" s="189"/>
      <c r="L225" s="189"/>
      <c r="M225" s="189"/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</row>
    <row r="226" spans="1:45">
      <c r="A226" s="189"/>
      <c r="B226" s="189"/>
      <c r="C226" s="189"/>
      <c r="D226" s="189"/>
      <c r="E226" s="189"/>
      <c r="F226" s="189"/>
      <c r="G226" s="189"/>
      <c r="H226" s="189"/>
      <c r="I226" s="189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</row>
    <row r="227" spans="1:45">
      <c r="A227" s="189"/>
      <c r="B227" s="189"/>
      <c r="C227" s="189"/>
      <c r="D227" s="189"/>
      <c r="E227" s="189"/>
      <c r="F227" s="189"/>
      <c r="G227" s="189"/>
      <c r="H227" s="189"/>
      <c r="I227" s="189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</row>
    <row r="228" spans="1:45">
      <c r="A228" s="189"/>
      <c r="B228" s="189"/>
      <c r="C228" s="189"/>
      <c r="D228" s="189"/>
      <c r="E228" s="189"/>
      <c r="F228" s="189"/>
      <c r="G228" s="189"/>
      <c r="H228" s="189"/>
      <c r="I228" s="189"/>
      <c r="J228" s="189"/>
      <c r="K228" s="189"/>
      <c r="L228" s="189"/>
      <c r="M228" s="189"/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</row>
    <row r="229" spans="1:45">
      <c r="A229" s="189"/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</row>
    <row r="230" spans="1:45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</row>
    <row r="231" spans="1:45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</row>
    <row r="232" spans="1:45">
      <c r="A232" s="189"/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</row>
    <row r="233" spans="1:45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</row>
    <row r="234" spans="1:45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</row>
    <row r="235" spans="1:45">
      <c r="A235" s="189"/>
      <c r="B235" s="189"/>
      <c r="C235" s="189"/>
      <c r="D235" s="189"/>
      <c r="E235" s="189"/>
      <c r="F235" s="189"/>
      <c r="G235" s="189"/>
      <c r="H235" s="189"/>
      <c r="I235" s="189"/>
      <c r="J235" s="189"/>
      <c r="K235" s="189"/>
      <c r="L235" s="189"/>
      <c r="M235" s="189"/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  <c r="AG235" s="189"/>
      <c r="AH235" s="189"/>
      <c r="AI235" s="189"/>
      <c r="AJ235" s="189"/>
      <c r="AK235" s="189"/>
      <c r="AL235" s="189"/>
      <c r="AM235" s="189"/>
      <c r="AN235" s="189"/>
      <c r="AO235" s="189"/>
      <c r="AP235" s="189"/>
      <c r="AQ235" s="189"/>
      <c r="AR235" s="189"/>
      <c r="AS235" s="189"/>
    </row>
    <row r="236" spans="1:45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  <c r="AG236" s="189"/>
      <c r="AH236" s="189"/>
      <c r="AI236" s="189"/>
      <c r="AJ236" s="189"/>
      <c r="AK236" s="189"/>
      <c r="AL236" s="189"/>
      <c r="AM236" s="189"/>
      <c r="AN236" s="189"/>
      <c r="AO236" s="189"/>
      <c r="AP236" s="189"/>
      <c r="AQ236" s="189"/>
      <c r="AR236" s="189"/>
      <c r="AS236" s="189"/>
    </row>
    <row r="237" spans="1:45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  <c r="AG237" s="189"/>
      <c r="AH237" s="189"/>
      <c r="AI237" s="189"/>
      <c r="AJ237" s="189"/>
      <c r="AK237" s="189"/>
      <c r="AL237" s="189"/>
      <c r="AM237" s="189"/>
      <c r="AN237" s="189"/>
      <c r="AO237" s="189"/>
      <c r="AP237" s="189"/>
      <c r="AQ237" s="189"/>
      <c r="AR237" s="189"/>
      <c r="AS237" s="189"/>
    </row>
    <row r="238" spans="1:45">
      <c r="A238" s="189"/>
      <c r="B238" s="189"/>
      <c r="C238" s="189"/>
      <c r="D238" s="189"/>
      <c r="E238" s="189"/>
      <c r="F238" s="189"/>
      <c r="G238" s="189"/>
      <c r="H238" s="189"/>
      <c r="I238" s="189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  <c r="AG238" s="189"/>
      <c r="AH238" s="189"/>
      <c r="AI238" s="189"/>
      <c r="AJ238" s="189"/>
      <c r="AK238" s="189"/>
      <c r="AL238" s="189"/>
      <c r="AM238" s="189"/>
      <c r="AN238" s="189"/>
      <c r="AO238" s="189"/>
      <c r="AP238" s="189"/>
      <c r="AQ238" s="189"/>
      <c r="AR238" s="189"/>
      <c r="AS238" s="189"/>
    </row>
    <row r="239" spans="1:45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  <c r="AG239" s="189"/>
      <c r="AH239" s="189"/>
      <c r="AI239" s="189"/>
      <c r="AJ239" s="189"/>
      <c r="AK239" s="189"/>
      <c r="AL239" s="189"/>
      <c r="AM239" s="189"/>
      <c r="AN239" s="189"/>
      <c r="AO239" s="189"/>
      <c r="AP239" s="189"/>
      <c r="AQ239" s="189"/>
      <c r="AR239" s="189"/>
      <c r="AS239" s="189"/>
    </row>
    <row r="240" spans="1:45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  <c r="AG240" s="189"/>
      <c r="AH240" s="189"/>
      <c r="AI240" s="189"/>
      <c r="AJ240" s="189"/>
      <c r="AK240" s="189"/>
      <c r="AL240" s="189"/>
      <c r="AM240" s="189"/>
      <c r="AN240" s="189"/>
      <c r="AO240" s="189"/>
      <c r="AP240" s="189"/>
      <c r="AQ240" s="189"/>
      <c r="AR240" s="189"/>
      <c r="AS240" s="189"/>
    </row>
    <row r="241" spans="1:45">
      <c r="A241" s="189"/>
      <c r="B241" s="189"/>
      <c r="C241" s="189"/>
      <c r="D241" s="189"/>
      <c r="E241" s="189"/>
      <c r="F241" s="189"/>
      <c r="G241" s="189"/>
      <c r="H241" s="189"/>
      <c r="I241" s="189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  <c r="AG241" s="189"/>
      <c r="AH241" s="189"/>
      <c r="AI241" s="189"/>
      <c r="AJ241" s="189"/>
      <c r="AK241" s="189"/>
      <c r="AL241" s="189"/>
      <c r="AM241" s="189"/>
      <c r="AN241" s="189"/>
      <c r="AO241" s="189"/>
      <c r="AP241" s="189"/>
      <c r="AQ241" s="189"/>
      <c r="AR241" s="189"/>
      <c r="AS241" s="189"/>
    </row>
    <row r="242" spans="1:45">
      <c r="A242" s="189"/>
      <c r="B242" s="189"/>
      <c r="C242" s="189"/>
      <c r="D242" s="189"/>
      <c r="E242" s="189"/>
      <c r="F242" s="189"/>
      <c r="G242" s="189"/>
      <c r="H242" s="189"/>
      <c r="I242" s="189"/>
      <c r="J242" s="189"/>
      <c r="K242" s="189"/>
      <c r="L242" s="189"/>
      <c r="M242" s="189"/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  <c r="AG242" s="189"/>
      <c r="AH242" s="189"/>
      <c r="AI242" s="189"/>
      <c r="AJ242" s="189"/>
      <c r="AK242" s="189"/>
      <c r="AL242" s="189"/>
      <c r="AM242" s="189"/>
      <c r="AN242" s="189"/>
      <c r="AO242" s="189"/>
      <c r="AP242" s="189"/>
      <c r="AQ242" s="189"/>
      <c r="AR242" s="189"/>
      <c r="AS242" s="189"/>
    </row>
    <row r="243" spans="1:45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  <c r="AG243" s="189"/>
      <c r="AH243" s="189"/>
      <c r="AI243" s="189"/>
      <c r="AJ243" s="189"/>
      <c r="AK243" s="189"/>
      <c r="AL243" s="189"/>
      <c r="AM243" s="189"/>
      <c r="AN243" s="189"/>
      <c r="AO243" s="189"/>
      <c r="AP243" s="189"/>
      <c r="AQ243" s="189"/>
      <c r="AR243" s="189"/>
      <c r="AS243" s="189"/>
    </row>
    <row r="244" spans="1:45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  <c r="K244" s="189"/>
      <c r="L244" s="189"/>
      <c r="M244" s="189"/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  <c r="AB244" s="189"/>
      <c r="AC244" s="189"/>
      <c r="AD244" s="189"/>
      <c r="AE244" s="189"/>
      <c r="AF244" s="189"/>
      <c r="AG244" s="189"/>
      <c r="AH244" s="189"/>
      <c r="AI244" s="189"/>
      <c r="AJ244" s="189"/>
      <c r="AK244" s="189"/>
      <c r="AL244" s="189"/>
      <c r="AM244" s="189"/>
      <c r="AN244" s="189"/>
      <c r="AO244" s="189"/>
      <c r="AP244" s="189"/>
      <c r="AQ244" s="189"/>
      <c r="AR244" s="189"/>
      <c r="AS244" s="189"/>
    </row>
    <row r="245" spans="1:45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  <c r="K245" s="189"/>
      <c r="L245" s="189"/>
      <c r="M245" s="189"/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F245" s="189"/>
      <c r="AG245" s="189"/>
      <c r="AH245" s="189"/>
      <c r="AI245" s="189"/>
      <c r="AJ245" s="189"/>
      <c r="AK245" s="189"/>
      <c r="AL245" s="189"/>
      <c r="AM245" s="189"/>
      <c r="AN245" s="189"/>
      <c r="AO245" s="189"/>
      <c r="AP245" s="189"/>
      <c r="AQ245" s="189"/>
      <c r="AR245" s="189"/>
      <c r="AS245" s="189"/>
    </row>
    <row r="246" spans="1:45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  <c r="AG246" s="189"/>
      <c r="AH246" s="189"/>
      <c r="AI246" s="189"/>
      <c r="AJ246" s="189"/>
      <c r="AK246" s="189"/>
      <c r="AL246" s="189"/>
      <c r="AM246" s="189"/>
      <c r="AN246" s="189"/>
      <c r="AO246" s="189"/>
      <c r="AP246" s="189"/>
      <c r="AQ246" s="189"/>
      <c r="AR246" s="189"/>
      <c r="AS246" s="189"/>
    </row>
    <row r="247" spans="1:45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  <c r="AG247" s="189"/>
      <c r="AH247" s="189"/>
      <c r="AI247" s="189"/>
      <c r="AJ247" s="189"/>
      <c r="AK247" s="189"/>
      <c r="AL247" s="189"/>
      <c r="AM247" s="189"/>
      <c r="AN247" s="189"/>
      <c r="AO247" s="189"/>
      <c r="AP247" s="189"/>
      <c r="AQ247" s="189"/>
      <c r="AR247" s="189"/>
      <c r="AS247" s="189"/>
    </row>
    <row r="248" spans="1:45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  <c r="AG248" s="189"/>
      <c r="AH248" s="189"/>
      <c r="AI248" s="189"/>
      <c r="AJ248" s="189"/>
      <c r="AK248" s="189"/>
      <c r="AL248" s="189"/>
      <c r="AM248" s="189"/>
      <c r="AN248" s="189"/>
      <c r="AO248" s="189"/>
      <c r="AP248" s="189"/>
      <c r="AQ248" s="189"/>
      <c r="AR248" s="189"/>
      <c r="AS248" s="189"/>
    </row>
    <row r="249" spans="1:45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  <c r="AG249" s="189"/>
      <c r="AH249" s="189"/>
      <c r="AI249" s="189"/>
      <c r="AJ249" s="189"/>
      <c r="AK249" s="189"/>
      <c r="AL249" s="189"/>
      <c r="AM249" s="189"/>
      <c r="AN249" s="189"/>
      <c r="AO249" s="189"/>
      <c r="AP249" s="189"/>
      <c r="AQ249" s="189"/>
      <c r="AR249" s="189"/>
      <c r="AS249" s="189"/>
    </row>
    <row r="250" spans="1:45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  <c r="K250" s="189"/>
      <c r="L250" s="189"/>
      <c r="M250" s="189"/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  <c r="AG250" s="189"/>
      <c r="AH250" s="189"/>
      <c r="AI250" s="189"/>
      <c r="AJ250" s="189"/>
      <c r="AK250" s="189"/>
      <c r="AL250" s="189"/>
      <c r="AM250" s="189"/>
      <c r="AN250" s="189"/>
      <c r="AO250" s="189"/>
      <c r="AP250" s="189"/>
      <c r="AQ250" s="189"/>
      <c r="AR250" s="189"/>
      <c r="AS250" s="189"/>
    </row>
    <row r="251" spans="1:45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  <c r="AG251" s="189"/>
      <c r="AH251" s="189"/>
      <c r="AI251" s="189"/>
      <c r="AJ251" s="189"/>
      <c r="AK251" s="189"/>
      <c r="AL251" s="189"/>
      <c r="AM251" s="189"/>
      <c r="AN251" s="189"/>
      <c r="AO251" s="189"/>
      <c r="AP251" s="189"/>
      <c r="AQ251" s="189"/>
      <c r="AR251" s="189"/>
      <c r="AS251" s="189"/>
    </row>
    <row r="252" spans="1:45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  <c r="AG252" s="189"/>
      <c r="AH252" s="189"/>
      <c r="AI252" s="189"/>
      <c r="AJ252" s="189"/>
      <c r="AK252" s="189"/>
      <c r="AL252" s="189"/>
      <c r="AM252" s="189"/>
      <c r="AN252" s="189"/>
      <c r="AO252" s="189"/>
      <c r="AP252" s="189"/>
      <c r="AQ252" s="189"/>
      <c r="AR252" s="189"/>
      <c r="AS252" s="189"/>
    </row>
    <row r="253" spans="1:45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  <c r="K253" s="189"/>
      <c r="L253" s="189"/>
      <c r="M253" s="189"/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  <c r="AG253" s="189"/>
      <c r="AH253" s="189"/>
      <c r="AI253" s="189"/>
      <c r="AJ253" s="189"/>
      <c r="AK253" s="189"/>
      <c r="AL253" s="189"/>
      <c r="AM253" s="189"/>
      <c r="AN253" s="189"/>
      <c r="AO253" s="189"/>
      <c r="AP253" s="189"/>
      <c r="AQ253" s="189"/>
      <c r="AR253" s="189"/>
      <c r="AS253" s="189"/>
    </row>
    <row r="254" spans="1:45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  <c r="K254" s="189"/>
      <c r="L254" s="189"/>
      <c r="M254" s="189"/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89"/>
      <c r="AF254" s="189"/>
      <c r="AG254" s="189"/>
      <c r="AH254" s="189"/>
      <c r="AI254" s="189"/>
      <c r="AJ254" s="189"/>
      <c r="AK254" s="189"/>
      <c r="AL254" s="189"/>
      <c r="AM254" s="189"/>
      <c r="AN254" s="189"/>
      <c r="AO254" s="189"/>
      <c r="AP254" s="189"/>
      <c r="AQ254" s="189"/>
      <c r="AR254" s="189"/>
      <c r="AS254" s="189"/>
    </row>
    <row r="255" spans="1:45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  <c r="K255" s="189"/>
      <c r="L255" s="189"/>
      <c r="M255" s="189"/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  <c r="AB255" s="189"/>
      <c r="AC255" s="189"/>
      <c r="AD255" s="189"/>
      <c r="AE255" s="189"/>
      <c r="AF255" s="189"/>
      <c r="AG255" s="189"/>
      <c r="AH255" s="189"/>
      <c r="AI255" s="189"/>
      <c r="AJ255" s="189"/>
      <c r="AK255" s="189"/>
      <c r="AL255" s="189"/>
      <c r="AM255" s="189"/>
      <c r="AN255" s="189"/>
      <c r="AO255" s="189"/>
      <c r="AP255" s="189"/>
      <c r="AQ255" s="189"/>
      <c r="AR255" s="189"/>
      <c r="AS255" s="189"/>
    </row>
    <row r="256" spans="1:45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  <c r="AG256" s="189"/>
      <c r="AH256" s="189"/>
      <c r="AI256" s="189"/>
      <c r="AJ256" s="189"/>
      <c r="AK256" s="189"/>
      <c r="AL256" s="189"/>
      <c r="AM256" s="189"/>
      <c r="AN256" s="189"/>
      <c r="AO256" s="189"/>
      <c r="AP256" s="189"/>
      <c r="AQ256" s="189"/>
      <c r="AR256" s="189"/>
      <c r="AS256" s="189"/>
    </row>
    <row r="257" spans="1:45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  <c r="AG257" s="189"/>
      <c r="AH257" s="189"/>
      <c r="AI257" s="189"/>
      <c r="AJ257" s="189"/>
      <c r="AK257" s="189"/>
      <c r="AL257" s="189"/>
      <c r="AM257" s="189"/>
      <c r="AN257" s="189"/>
      <c r="AO257" s="189"/>
      <c r="AP257" s="189"/>
      <c r="AQ257" s="189"/>
      <c r="AR257" s="189"/>
      <c r="AS257" s="189"/>
    </row>
    <row r="258" spans="1:45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  <c r="AG258" s="189"/>
      <c r="AH258" s="189"/>
      <c r="AI258" s="189"/>
      <c r="AJ258" s="189"/>
      <c r="AK258" s="189"/>
      <c r="AL258" s="189"/>
      <c r="AM258" s="189"/>
      <c r="AN258" s="189"/>
      <c r="AO258" s="189"/>
      <c r="AP258" s="189"/>
      <c r="AQ258" s="189"/>
      <c r="AR258" s="189"/>
      <c r="AS258" s="189"/>
    </row>
    <row r="259" spans="1:45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  <c r="AG259" s="189"/>
      <c r="AH259" s="189"/>
      <c r="AI259" s="189"/>
      <c r="AJ259" s="189"/>
      <c r="AK259" s="189"/>
      <c r="AL259" s="189"/>
      <c r="AM259" s="189"/>
      <c r="AN259" s="189"/>
      <c r="AO259" s="189"/>
      <c r="AP259" s="189"/>
      <c r="AQ259" s="189"/>
      <c r="AR259" s="189"/>
      <c r="AS259" s="189"/>
    </row>
    <row r="260" spans="1:45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  <c r="AG260" s="189"/>
      <c r="AH260" s="189"/>
      <c r="AI260" s="189"/>
      <c r="AJ260" s="189"/>
      <c r="AK260" s="189"/>
      <c r="AL260" s="189"/>
      <c r="AM260" s="189"/>
      <c r="AN260" s="189"/>
      <c r="AO260" s="189"/>
      <c r="AP260" s="189"/>
      <c r="AQ260" s="189"/>
      <c r="AR260" s="189"/>
      <c r="AS260" s="189"/>
    </row>
    <row r="261" spans="1:45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  <c r="K261" s="189"/>
      <c r="L261" s="189"/>
      <c r="M261" s="189"/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F261" s="189"/>
      <c r="AG261" s="189"/>
      <c r="AH261" s="189"/>
      <c r="AI261" s="189"/>
      <c r="AJ261" s="189"/>
      <c r="AK261" s="189"/>
      <c r="AL261" s="189"/>
      <c r="AM261" s="189"/>
      <c r="AN261" s="189"/>
      <c r="AO261" s="189"/>
      <c r="AP261" s="189"/>
      <c r="AQ261" s="189"/>
      <c r="AR261" s="189"/>
      <c r="AS261" s="189"/>
    </row>
    <row r="262" spans="1:45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  <c r="AG262" s="189"/>
      <c r="AH262" s="189"/>
      <c r="AI262" s="189"/>
      <c r="AJ262" s="189"/>
      <c r="AK262" s="189"/>
      <c r="AL262" s="189"/>
      <c r="AM262" s="189"/>
      <c r="AN262" s="189"/>
      <c r="AO262" s="189"/>
      <c r="AP262" s="189"/>
      <c r="AQ262" s="189"/>
      <c r="AR262" s="189"/>
      <c r="AS262" s="189"/>
    </row>
    <row r="263" spans="1:45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  <c r="K263" s="189"/>
      <c r="L263" s="189"/>
      <c r="M263" s="189"/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89"/>
      <c r="AF263" s="189"/>
      <c r="AG263" s="189"/>
      <c r="AH263" s="189"/>
      <c r="AI263" s="189"/>
      <c r="AJ263" s="189"/>
      <c r="AK263" s="189"/>
      <c r="AL263" s="189"/>
      <c r="AM263" s="189"/>
      <c r="AN263" s="189"/>
      <c r="AO263" s="189"/>
      <c r="AP263" s="189"/>
      <c r="AQ263" s="189"/>
      <c r="AR263" s="189"/>
      <c r="AS263" s="189"/>
    </row>
    <row r="264" spans="1:45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  <c r="AG264" s="189"/>
      <c r="AH264" s="189"/>
      <c r="AI264" s="189"/>
      <c r="AJ264" s="189"/>
      <c r="AK264" s="189"/>
      <c r="AL264" s="189"/>
      <c r="AM264" s="189"/>
      <c r="AN264" s="189"/>
      <c r="AO264" s="189"/>
      <c r="AP264" s="189"/>
      <c r="AQ264" s="189"/>
      <c r="AR264" s="189"/>
      <c r="AS264" s="189"/>
    </row>
    <row r="265" spans="1:45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  <c r="K265" s="189"/>
      <c r="L265" s="189"/>
      <c r="M265" s="189"/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F265" s="189"/>
      <c r="AG265" s="189"/>
      <c r="AH265" s="189"/>
      <c r="AI265" s="189"/>
      <c r="AJ265" s="189"/>
      <c r="AK265" s="189"/>
      <c r="AL265" s="189"/>
      <c r="AM265" s="189"/>
      <c r="AN265" s="189"/>
      <c r="AO265" s="189"/>
      <c r="AP265" s="189"/>
      <c r="AQ265" s="189"/>
      <c r="AR265" s="189"/>
      <c r="AS265" s="189"/>
    </row>
    <row r="266" spans="1:45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  <c r="K266" s="189"/>
      <c r="L266" s="189"/>
      <c r="M266" s="189"/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F266" s="189"/>
      <c r="AG266" s="189"/>
      <c r="AH266" s="189"/>
      <c r="AI266" s="189"/>
      <c r="AJ266" s="189"/>
      <c r="AK266" s="189"/>
      <c r="AL266" s="189"/>
      <c r="AM266" s="189"/>
      <c r="AN266" s="189"/>
      <c r="AO266" s="189"/>
      <c r="AP266" s="189"/>
      <c r="AQ266" s="189"/>
      <c r="AR266" s="189"/>
      <c r="AS266" s="189"/>
    </row>
    <row r="267" spans="1:45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  <c r="AG267" s="189"/>
      <c r="AH267" s="189"/>
      <c r="AI267" s="189"/>
      <c r="AJ267" s="189"/>
      <c r="AK267" s="189"/>
      <c r="AL267" s="189"/>
      <c r="AM267" s="189"/>
      <c r="AN267" s="189"/>
      <c r="AO267" s="189"/>
      <c r="AP267" s="189"/>
      <c r="AQ267" s="189"/>
      <c r="AR267" s="189"/>
      <c r="AS267" s="189"/>
    </row>
    <row r="268" spans="1:45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  <c r="AG268" s="189"/>
      <c r="AH268" s="189"/>
      <c r="AI268" s="189"/>
      <c r="AJ268" s="189"/>
      <c r="AK268" s="189"/>
      <c r="AL268" s="189"/>
      <c r="AM268" s="189"/>
      <c r="AN268" s="189"/>
      <c r="AO268" s="189"/>
      <c r="AP268" s="189"/>
      <c r="AQ268" s="189"/>
      <c r="AR268" s="189"/>
      <c r="AS268" s="189"/>
    </row>
    <row r="269" spans="1:45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  <c r="AG269" s="189"/>
      <c r="AH269" s="189"/>
      <c r="AI269" s="189"/>
      <c r="AJ269" s="189"/>
      <c r="AK269" s="189"/>
      <c r="AL269" s="189"/>
      <c r="AM269" s="189"/>
      <c r="AN269" s="189"/>
      <c r="AO269" s="189"/>
      <c r="AP269" s="189"/>
      <c r="AQ269" s="189"/>
      <c r="AR269" s="189"/>
      <c r="AS269" s="189"/>
    </row>
    <row r="270" spans="1:45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  <c r="AG270" s="189"/>
      <c r="AH270" s="189"/>
      <c r="AI270" s="189"/>
      <c r="AJ270" s="189"/>
      <c r="AK270" s="189"/>
      <c r="AL270" s="189"/>
      <c r="AM270" s="189"/>
      <c r="AN270" s="189"/>
      <c r="AO270" s="189"/>
      <c r="AP270" s="189"/>
      <c r="AQ270" s="189"/>
      <c r="AR270" s="189"/>
      <c r="AS270" s="189"/>
    </row>
    <row r="271" spans="1:45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  <c r="AG271" s="189"/>
      <c r="AH271" s="189"/>
      <c r="AI271" s="189"/>
      <c r="AJ271" s="189"/>
      <c r="AK271" s="189"/>
      <c r="AL271" s="189"/>
      <c r="AM271" s="189"/>
      <c r="AN271" s="189"/>
      <c r="AO271" s="189"/>
      <c r="AP271" s="189"/>
      <c r="AQ271" s="189"/>
      <c r="AR271" s="189"/>
      <c r="AS271" s="189"/>
    </row>
    <row r="272" spans="1:45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  <c r="K272" s="189"/>
      <c r="L272" s="189"/>
      <c r="M272" s="189"/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  <c r="AG272" s="189"/>
      <c r="AH272" s="189"/>
      <c r="AI272" s="189"/>
      <c r="AJ272" s="189"/>
      <c r="AK272" s="189"/>
      <c r="AL272" s="189"/>
      <c r="AM272" s="189"/>
      <c r="AN272" s="189"/>
      <c r="AO272" s="189"/>
      <c r="AP272" s="189"/>
      <c r="AQ272" s="189"/>
      <c r="AR272" s="189"/>
      <c r="AS272" s="189"/>
    </row>
    <row r="273" spans="1:45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  <c r="AG273" s="189"/>
      <c r="AH273" s="189"/>
      <c r="AI273" s="189"/>
      <c r="AJ273" s="189"/>
      <c r="AK273" s="189"/>
      <c r="AL273" s="189"/>
      <c r="AM273" s="189"/>
      <c r="AN273" s="189"/>
      <c r="AO273" s="189"/>
      <c r="AP273" s="189"/>
      <c r="AQ273" s="189"/>
      <c r="AR273" s="189"/>
      <c r="AS273" s="189"/>
    </row>
    <row r="274" spans="1:45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  <c r="K274" s="189"/>
      <c r="L274" s="189"/>
      <c r="M274" s="189"/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  <c r="AG274" s="189"/>
      <c r="AH274" s="189"/>
      <c r="AI274" s="189"/>
      <c r="AJ274" s="189"/>
      <c r="AK274" s="189"/>
      <c r="AL274" s="189"/>
      <c r="AM274" s="189"/>
      <c r="AN274" s="189"/>
      <c r="AO274" s="189"/>
      <c r="AP274" s="189"/>
      <c r="AQ274" s="189"/>
      <c r="AR274" s="189"/>
      <c r="AS274" s="189"/>
    </row>
    <row r="275" spans="1:45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  <c r="AG275" s="189"/>
      <c r="AH275" s="189"/>
      <c r="AI275" s="189"/>
      <c r="AJ275" s="189"/>
      <c r="AK275" s="189"/>
      <c r="AL275" s="189"/>
      <c r="AM275" s="189"/>
      <c r="AN275" s="189"/>
      <c r="AO275" s="189"/>
      <c r="AP275" s="189"/>
      <c r="AQ275" s="189"/>
      <c r="AR275" s="189"/>
      <c r="AS275" s="189"/>
    </row>
    <row r="276" spans="1:45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  <c r="AG276" s="189"/>
      <c r="AH276" s="189"/>
      <c r="AI276" s="189"/>
      <c r="AJ276" s="189"/>
      <c r="AK276" s="189"/>
      <c r="AL276" s="189"/>
      <c r="AM276" s="189"/>
      <c r="AN276" s="189"/>
      <c r="AO276" s="189"/>
      <c r="AP276" s="189"/>
      <c r="AQ276" s="189"/>
      <c r="AR276" s="189"/>
      <c r="AS276" s="189"/>
    </row>
    <row r="277" spans="1:45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  <c r="AG277" s="189"/>
      <c r="AH277" s="189"/>
      <c r="AI277" s="189"/>
      <c r="AJ277" s="189"/>
      <c r="AK277" s="189"/>
      <c r="AL277" s="189"/>
      <c r="AM277" s="189"/>
      <c r="AN277" s="189"/>
      <c r="AO277" s="189"/>
      <c r="AP277" s="189"/>
      <c r="AQ277" s="189"/>
      <c r="AR277" s="189"/>
      <c r="AS277" s="189"/>
    </row>
    <row r="278" spans="1:45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  <c r="AG278" s="189"/>
      <c r="AH278" s="189"/>
      <c r="AI278" s="189"/>
      <c r="AJ278" s="189"/>
      <c r="AK278" s="189"/>
      <c r="AL278" s="189"/>
      <c r="AM278" s="189"/>
      <c r="AN278" s="189"/>
      <c r="AO278" s="189"/>
      <c r="AP278" s="189"/>
      <c r="AQ278" s="189"/>
      <c r="AR278" s="189"/>
      <c r="AS278" s="189"/>
    </row>
    <row r="279" spans="1:45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  <c r="AG279" s="189"/>
      <c r="AH279" s="189"/>
      <c r="AI279" s="189"/>
      <c r="AJ279" s="189"/>
      <c r="AK279" s="189"/>
      <c r="AL279" s="189"/>
      <c r="AM279" s="189"/>
      <c r="AN279" s="189"/>
      <c r="AO279" s="189"/>
      <c r="AP279" s="189"/>
      <c r="AQ279" s="189"/>
      <c r="AR279" s="189"/>
      <c r="AS279" s="189"/>
    </row>
    <row r="280" spans="1:45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  <c r="K280" s="189"/>
      <c r="L280" s="189"/>
      <c r="M280" s="189"/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  <c r="AG280" s="189"/>
      <c r="AH280" s="189"/>
      <c r="AI280" s="189"/>
      <c r="AJ280" s="189"/>
      <c r="AK280" s="189"/>
      <c r="AL280" s="189"/>
      <c r="AM280" s="189"/>
      <c r="AN280" s="189"/>
      <c r="AO280" s="189"/>
      <c r="AP280" s="189"/>
      <c r="AQ280" s="189"/>
      <c r="AR280" s="189"/>
      <c r="AS280" s="189"/>
    </row>
    <row r="281" spans="1:45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  <c r="AG281" s="189"/>
      <c r="AH281" s="189"/>
      <c r="AI281" s="189"/>
      <c r="AJ281" s="189"/>
      <c r="AK281" s="189"/>
      <c r="AL281" s="189"/>
      <c r="AM281" s="189"/>
      <c r="AN281" s="189"/>
      <c r="AO281" s="189"/>
      <c r="AP281" s="189"/>
      <c r="AQ281" s="189"/>
      <c r="AR281" s="189"/>
      <c r="AS281" s="189"/>
    </row>
    <row r="282" spans="1:45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  <c r="AG282" s="189"/>
      <c r="AH282" s="189"/>
      <c r="AI282" s="189"/>
      <c r="AJ282" s="189"/>
      <c r="AK282" s="189"/>
      <c r="AL282" s="189"/>
      <c r="AM282" s="189"/>
      <c r="AN282" s="189"/>
      <c r="AO282" s="189"/>
      <c r="AP282" s="189"/>
      <c r="AQ282" s="189"/>
      <c r="AR282" s="189"/>
      <c r="AS282" s="189"/>
    </row>
    <row r="283" spans="1:45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  <c r="K283" s="189"/>
      <c r="L283" s="189"/>
      <c r="M283" s="189"/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  <c r="AG283" s="189"/>
      <c r="AH283" s="189"/>
      <c r="AI283" s="189"/>
      <c r="AJ283" s="189"/>
      <c r="AK283" s="189"/>
      <c r="AL283" s="189"/>
      <c r="AM283" s="189"/>
      <c r="AN283" s="189"/>
      <c r="AO283" s="189"/>
      <c r="AP283" s="189"/>
      <c r="AQ283" s="189"/>
      <c r="AR283" s="189"/>
      <c r="AS283" s="189"/>
    </row>
    <row r="284" spans="1:45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  <c r="AG284" s="189"/>
      <c r="AH284" s="189"/>
      <c r="AI284" s="189"/>
      <c r="AJ284" s="189"/>
      <c r="AK284" s="189"/>
      <c r="AL284" s="189"/>
      <c r="AM284" s="189"/>
      <c r="AN284" s="189"/>
      <c r="AO284" s="189"/>
      <c r="AP284" s="189"/>
      <c r="AQ284" s="189"/>
      <c r="AR284" s="189"/>
      <c r="AS284" s="189"/>
    </row>
    <row r="285" spans="1:45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  <c r="AG285" s="189"/>
      <c r="AH285" s="189"/>
      <c r="AI285" s="189"/>
      <c r="AJ285" s="189"/>
      <c r="AK285" s="189"/>
      <c r="AL285" s="189"/>
      <c r="AM285" s="189"/>
      <c r="AN285" s="189"/>
      <c r="AO285" s="189"/>
      <c r="AP285" s="189"/>
      <c r="AQ285" s="189"/>
      <c r="AR285" s="189"/>
      <c r="AS285" s="189"/>
    </row>
    <row r="286" spans="1:45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  <c r="AG286" s="189"/>
      <c r="AH286" s="189"/>
      <c r="AI286" s="189"/>
      <c r="AJ286" s="189"/>
      <c r="AK286" s="189"/>
      <c r="AL286" s="189"/>
      <c r="AM286" s="189"/>
      <c r="AN286" s="189"/>
      <c r="AO286" s="189"/>
      <c r="AP286" s="189"/>
      <c r="AQ286" s="189"/>
      <c r="AR286" s="189"/>
      <c r="AS286" s="189"/>
    </row>
    <row r="287" spans="1:45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  <c r="AG287" s="189"/>
      <c r="AH287" s="189"/>
      <c r="AI287" s="189"/>
      <c r="AJ287" s="189"/>
      <c r="AK287" s="189"/>
      <c r="AL287" s="189"/>
      <c r="AM287" s="189"/>
      <c r="AN287" s="189"/>
      <c r="AO287" s="189"/>
      <c r="AP287" s="189"/>
      <c r="AQ287" s="189"/>
      <c r="AR287" s="189"/>
      <c r="AS287" s="189"/>
    </row>
    <row r="288" spans="1:45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  <c r="AG288" s="189"/>
      <c r="AH288" s="189"/>
      <c r="AI288" s="189"/>
      <c r="AJ288" s="189"/>
      <c r="AK288" s="189"/>
      <c r="AL288" s="189"/>
      <c r="AM288" s="189"/>
      <c r="AN288" s="189"/>
      <c r="AO288" s="189"/>
      <c r="AP288" s="189"/>
      <c r="AQ288" s="189"/>
      <c r="AR288" s="189"/>
      <c r="AS288" s="189"/>
    </row>
    <row r="289" spans="1:45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  <c r="K289" s="189"/>
      <c r="L289" s="189"/>
      <c r="M289" s="189"/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  <c r="AG289" s="189"/>
      <c r="AH289" s="189"/>
      <c r="AI289" s="189"/>
      <c r="AJ289" s="189"/>
      <c r="AK289" s="189"/>
      <c r="AL289" s="189"/>
      <c r="AM289" s="189"/>
      <c r="AN289" s="189"/>
      <c r="AO289" s="189"/>
      <c r="AP289" s="189"/>
      <c r="AQ289" s="189"/>
      <c r="AR289" s="189"/>
      <c r="AS289" s="189"/>
    </row>
    <row r="290" spans="1:45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  <c r="AG290" s="189"/>
      <c r="AH290" s="189"/>
      <c r="AI290" s="189"/>
      <c r="AJ290" s="189"/>
      <c r="AK290" s="189"/>
      <c r="AL290" s="189"/>
      <c r="AM290" s="189"/>
      <c r="AN290" s="189"/>
      <c r="AO290" s="189"/>
      <c r="AP290" s="189"/>
      <c r="AQ290" s="189"/>
      <c r="AR290" s="189"/>
      <c r="AS290" s="189"/>
    </row>
    <row r="291" spans="1:45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  <c r="AG291" s="189"/>
      <c r="AH291" s="189"/>
      <c r="AI291" s="189"/>
      <c r="AJ291" s="189"/>
      <c r="AK291" s="189"/>
      <c r="AL291" s="189"/>
      <c r="AM291" s="189"/>
      <c r="AN291" s="189"/>
      <c r="AO291" s="189"/>
      <c r="AP291" s="189"/>
      <c r="AQ291" s="189"/>
      <c r="AR291" s="189"/>
      <c r="AS291" s="189"/>
    </row>
    <row r="292" spans="1:45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  <c r="AG292" s="189"/>
      <c r="AH292" s="189"/>
      <c r="AI292" s="189"/>
      <c r="AJ292" s="189"/>
      <c r="AK292" s="189"/>
      <c r="AL292" s="189"/>
      <c r="AM292" s="189"/>
      <c r="AN292" s="189"/>
      <c r="AO292" s="189"/>
      <c r="AP292" s="189"/>
      <c r="AQ292" s="189"/>
      <c r="AR292" s="189"/>
      <c r="AS292" s="189"/>
    </row>
    <row r="293" spans="1:45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  <c r="AG293" s="189"/>
      <c r="AH293" s="189"/>
      <c r="AI293" s="189"/>
      <c r="AJ293" s="189"/>
      <c r="AK293" s="189"/>
      <c r="AL293" s="189"/>
      <c r="AM293" s="189"/>
      <c r="AN293" s="189"/>
      <c r="AO293" s="189"/>
      <c r="AP293" s="189"/>
      <c r="AQ293" s="189"/>
      <c r="AR293" s="189"/>
      <c r="AS293" s="189"/>
    </row>
    <row r="294" spans="1:45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  <c r="AG294" s="189"/>
      <c r="AH294" s="189"/>
      <c r="AI294" s="189"/>
      <c r="AJ294" s="189"/>
      <c r="AK294" s="189"/>
      <c r="AL294" s="189"/>
      <c r="AM294" s="189"/>
      <c r="AN294" s="189"/>
      <c r="AO294" s="189"/>
      <c r="AP294" s="189"/>
      <c r="AQ294" s="189"/>
      <c r="AR294" s="189"/>
      <c r="AS294" s="189"/>
    </row>
    <row r="295" spans="1:45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  <c r="AG295" s="189"/>
      <c r="AH295" s="189"/>
      <c r="AI295" s="189"/>
      <c r="AJ295" s="189"/>
      <c r="AK295" s="189"/>
      <c r="AL295" s="189"/>
      <c r="AM295" s="189"/>
      <c r="AN295" s="189"/>
      <c r="AO295" s="189"/>
      <c r="AP295" s="189"/>
      <c r="AQ295" s="189"/>
      <c r="AR295" s="189"/>
      <c r="AS295" s="189"/>
    </row>
    <row r="296" spans="1:45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  <c r="AG296" s="189"/>
      <c r="AH296" s="189"/>
      <c r="AI296" s="189"/>
      <c r="AJ296" s="189"/>
      <c r="AK296" s="189"/>
      <c r="AL296" s="189"/>
      <c r="AM296" s="189"/>
      <c r="AN296" s="189"/>
      <c r="AO296" s="189"/>
      <c r="AP296" s="189"/>
      <c r="AQ296" s="189"/>
      <c r="AR296" s="189"/>
      <c r="AS296" s="189"/>
    </row>
    <row r="297" spans="1:45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  <c r="AG297" s="189"/>
      <c r="AH297" s="189"/>
      <c r="AI297" s="189"/>
      <c r="AJ297" s="189"/>
      <c r="AK297" s="189"/>
      <c r="AL297" s="189"/>
      <c r="AM297" s="189"/>
      <c r="AN297" s="189"/>
      <c r="AO297" s="189"/>
      <c r="AP297" s="189"/>
      <c r="AQ297" s="189"/>
      <c r="AR297" s="189"/>
      <c r="AS297" s="189"/>
    </row>
    <row r="298" spans="1:45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  <c r="AG298" s="189"/>
      <c r="AH298" s="189"/>
      <c r="AI298" s="189"/>
      <c r="AJ298" s="189"/>
      <c r="AK298" s="189"/>
      <c r="AL298" s="189"/>
      <c r="AM298" s="189"/>
      <c r="AN298" s="189"/>
      <c r="AO298" s="189"/>
      <c r="AP298" s="189"/>
      <c r="AQ298" s="189"/>
      <c r="AR298" s="189"/>
      <c r="AS298" s="189"/>
    </row>
    <row r="299" spans="1:45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  <c r="AG299" s="189"/>
      <c r="AH299" s="189"/>
      <c r="AI299" s="189"/>
      <c r="AJ299" s="189"/>
      <c r="AK299" s="189"/>
      <c r="AL299" s="189"/>
      <c r="AM299" s="189"/>
      <c r="AN299" s="189"/>
      <c r="AO299" s="189"/>
      <c r="AP299" s="189"/>
      <c r="AQ299" s="189"/>
      <c r="AR299" s="189"/>
      <c r="AS299" s="189"/>
    </row>
  </sheetData>
  <mergeCells count="1">
    <mergeCell ref="A4:F4"/>
  </mergeCells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A949C-3DF7-484A-8114-C4A84C4D7B8F}">
  <dimension ref="A1:AP7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50.75" style="91" customWidth="1"/>
    <col min="2" max="2" width="8.75" style="35" customWidth="1"/>
    <col min="3" max="4" width="9.75" style="109" hidden="1" customWidth="1"/>
    <col min="5" max="15" width="10.625" style="110" customWidth="1"/>
    <col min="16" max="16" width="10.625" style="109" customWidth="1"/>
    <col min="17" max="18" width="10.625" style="110" customWidth="1"/>
    <col min="19" max="19" width="10.625" style="109" customWidth="1"/>
    <col min="20" max="20" width="10.625" style="110" customWidth="1"/>
    <col min="21" max="21" width="10.625" style="109" customWidth="1"/>
    <col min="22" max="32" width="10.625" style="110" customWidth="1"/>
    <col min="33" max="16384" width="9" style="91"/>
  </cols>
  <sheetData>
    <row r="1" spans="1:42" ht="63" customHeight="1">
      <c r="A1" s="90"/>
      <c r="B1" s="30"/>
      <c r="C1" s="140"/>
      <c r="D1" s="140"/>
      <c r="E1" s="90"/>
      <c r="F1" s="90"/>
      <c r="G1" s="141"/>
      <c r="H1" s="90"/>
      <c r="I1" s="90"/>
      <c r="J1" s="90"/>
      <c r="K1" s="90"/>
      <c r="L1" s="141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</row>
    <row r="2" spans="1:42" s="9" customFormat="1" ht="22.5" customHeight="1">
      <c r="A2" s="154" t="s">
        <v>203</v>
      </c>
      <c r="B2" s="245" t="s">
        <v>179</v>
      </c>
      <c r="C2" s="246">
        <v>2025</v>
      </c>
      <c r="D2" s="246" t="s">
        <v>25</v>
      </c>
      <c r="E2" s="247" t="s">
        <v>26</v>
      </c>
      <c r="F2" s="247" t="s">
        <v>27</v>
      </c>
      <c r="G2" s="247" t="s">
        <v>28</v>
      </c>
      <c r="H2" s="248" t="s">
        <v>216</v>
      </c>
      <c r="I2" s="247" t="s">
        <v>161</v>
      </c>
      <c r="J2" s="247" t="s">
        <v>162</v>
      </c>
      <c r="K2" s="247" t="s">
        <v>163</v>
      </c>
      <c r="L2" s="247" t="s">
        <v>164</v>
      </c>
      <c r="M2" s="248" t="s">
        <v>217</v>
      </c>
      <c r="N2" s="249" t="s">
        <v>165</v>
      </c>
      <c r="O2" s="249" t="s">
        <v>166</v>
      </c>
      <c r="P2" s="247" t="s">
        <v>167</v>
      </c>
      <c r="Q2" s="247" t="s">
        <v>168</v>
      </c>
      <c r="R2" s="248" t="s">
        <v>218</v>
      </c>
      <c r="S2" s="247" t="s">
        <v>169</v>
      </c>
      <c r="T2" s="249" t="s">
        <v>170</v>
      </c>
      <c r="U2" s="247" t="s">
        <v>171</v>
      </c>
      <c r="V2" s="249" t="s">
        <v>172</v>
      </c>
      <c r="W2" s="248" t="s">
        <v>219</v>
      </c>
      <c r="X2" s="249" t="s">
        <v>173</v>
      </c>
      <c r="Y2" s="249" t="s">
        <v>174</v>
      </c>
      <c r="Z2" s="249" t="s">
        <v>175</v>
      </c>
      <c r="AA2" s="249" t="s">
        <v>176</v>
      </c>
      <c r="AB2" s="248" t="s">
        <v>220</v>
      </c>
      <c r="AC2" s="249" t="s">
        <v>194</v>
      </c>
      <c r="AD2" s="249" t="s">
        <v>195</v>
      </c>
      <c r="AE2" s="250" t="s">
        <v>196</v>
      </c>
      <c r="AF2" s="250" t="s">
        <v>197</v>
      </c>
    </row>
    <row r="3" spans="1:42" s="93" customFormat="1">
      <c r="A3" s="27" t="s">
        <v>110</v>
      </c>
      <c r="B3" s="28" t="s">
        <v>177</v>
      </c>
      <c r="C3" s="29"/>
      <c r="D3" s="29"/>
      <c r="E3" s="29"/>
      <c r="F3" s="29"/>
      <c r="G3" s="29"/>
      <c r="H3" s="210"/>
      <c r="I3" s="29"/>
      <c r="J3" s="29"/>
      <c r="K3" s="29"/>
      <c r="L3" s="29"/>
      <c r="M3" s="210"/>
      <c r="N3" s="29"/>
      <c r="O3" s="29"/>
      <c r="P3" s="29"/>
      <c r="Q3" s="29"/>
      <c r="R3" s="210"/>
      <c r="S3" s="29"/>
      <c r="T3" s="29"/>
      <c r="U3" s="29"/>
      <c r="V3" s="29"/>
      <c r="W3" s="210"/>
      <c r="X3" s="29"/>
      <c r="Y3" s="29"/>
      <c r="Z3" s="29"/>
      <c r="AA3" s="29"/>
      <c r="AB3" s="210"/>
      <c r="AC3" s="29"/>
      <c r="AD3" s="29"/>
      <c r="AE3" s="29"/>
      <c r="AF3" s="29"/>
    </row>
    <row r="4" spans="1:42" s="93" customFormat="1">
      <c r="A4" s="142" t="s">
        <v>36</v>
      </c>
      <c r="B4" s="143"/>
      <c r="C4" s="144">
        <f>SUM(C5:C8)</f>
        <v>2512533</v>
      </c>
      <c r="D4" s="144">
        <f t="shared" ref="D4:AF4" si="0">SUM(D5:D8)</f>
        <v>0</v>
      </c>
      <c r="E4" s="145">
        <f t="shared" si="0"/>
        <v>828448</v>
      </c>
      <c r="F4" s="145">
        <f t="shared" si="0"/>
        <v>822325</v>
      </c>
      <c r="G4" s="145">
        <f t="shared" si="0"/>
        <v>861760</v>
      </c>
      <c r="H4" s="211">
        <f t="shared" si="0"/>
        <v>3377802</v>
      </c>
      <c r="I4" s="145">
        <f t="shared" si="0"/>
        <v>832993</v>
      </c>
      <c r="J4" s="145">
        <f t="shared" si="0"/>
        <v>822723</v>
      </c>
      <c r="K4" s="145">
        <f t="shared" si="0"/>
        <v>875742</v>
      </c>
      <c r="L4" s="145">
        <f t="shared" si="0"/>
        <v>846344</v>
      </c>
      <c r="M4" s="211">
        <f t="shared" si="0"/>
        <v>3324617</v>
      </c>
      <c r="N4" s="145">
        <f t="shared" si="0"/>
        <v>842287</v>
      </c>
      <c r="O4" s="145">
        <f t="shared" si="0"/>
        <v>843792</v>
      </c>
      <c r="P4" s="145">
        <f t="shared" si="0"/>
        <v>826536</v>
      </c>
      <c r="Q4" s="145">
        <f t="shared" si="0"/>
        <v>812002</v>
      </c>
      <c r="R4" s="211">
        <f>SUM(R5:R8)</f>
        <v>3189462</v>
      </c>
      <c r="S4" s="144">
        <f t="shared" si="0"/>
        <v>820158</v>
      </c>
      <c r="T4" s="145">
        <f t="shared" si="0"/>
        <v>552885</v>
      </c>
      <c r="U4" s="145">
        <f t="shared" si="0"/>
        <v>754967</v>
      </c>
      <c r="V4" s="145">
        <f t="shared" si="0"/>
        <v>1061452</v>
      </c>
      <c r="W4" s="211">
        <f>SUM(W5:W8)</f>
        <v>6349221</v>
      </c>
      <c r="X4" s="145">
        <f t="shared" si="0"/>
        <v>1292355</v>
      </c>
      <c r="Y4" s="145">
        <f t="shared" si="0"/>
        <v>1513864.9746400001</v>
      </c>
      <c r="Z4" s="145">
        <f t="shared" si="0"/>
        <v>1627094.0253599999</v>
      </c>
      <c r="AA4" s="145">
        <f t="shared" si="0"/>
        <v>1915907</v>
      </c>
      <c r="AB4" s="211">
        <f t="shared" si="0"/>
        <v>6149392</v>
      </c>
      <c r="AC4" s="145">
        <f t="shared" si="0"/>
        <v>1481189</v>
      </c>
      <c r="AD4" s="145">
        <f t="shared" si="0"/>
        <v>1483549</v>
      </c>
      <c r="AE4" s="145">
        <f t="shared" si="0"/>
        <v>1572370</v>
      </c>
      <c r="AF4" s="145">
        <f t="shared" si="0"/>
        <v>1612284</v>
      </c>
    </row>
    <row r="5" spans="1:42" s="93" customFormat="1">
      <c r="A5" s="94"/>
      <c r="B5" s="31"/>
      <c r="C5" s="95"/>
      <c r="D5" s="95"/>
      <c r="E5" s="96"/>
      <c r="F5" s="96"/>
      <c r="G5" s="96"/>
      <c r="H5" s="212"/>
      <c r="I5" s="96"/>
      <c r="J5" s="96"/>
      <c r="K5" s="96"/>
      <c r="L5" s="96"/>
      <c r="M5" s="212"/>
      <c r="N5" s="96"/>
      <c r="O5" s="96"/>
      <c r="P5" s="95"/>
      <c r="Q5" s="96"/>
      <c r="R5" s="212"/>
      <c r="S5" s="95"/>
      <c r="T5" s="96"/>
      <c r="U5" s="95"/>
      <c r="V5" s="96"/>
      <c r="W5" s="212"/>
      <c r="X5" s="96"/>
      <c r="Y5" s="96"/>
      <c r="Z5" s="96"/>
      <c r="AA5" s="96"/>
      <c r="AB5" s="212"/>
      <c r="AC5" s="96"/>
      <c r="AD5" s="96"/>
      <c r="AE5" s="96"/>
      <c r="AF5" s="96"/>
    </row>
    <row r="6" spans="1:42" s="93" customFormat="1">
      <c r="A6" s="93" t="s">
        <v>109</v>
      </c>
      <c r="B6" s="31" t="s">
        <v>177</v>
      </c>
      <c r="C6" s="95">
        <f>D6+E6+F6+G6</f>
        <v>2512533</v>
      </c>
      <c r="D6" s="95"/>
      <c r="E6" s="108">
        <v>828448</v>
      </c>
      <c r="F6" s="108">
        <v>822325</v>
      </c>
      <c r="G6" s="108">
        <v>861760</v>
      </c>
      <c r="H6" s="212">
        <f>I6+J6+K6+L6</f>
        <v>3377802</v>
      </c>
      <c r="I6" s="96">
        <v>832993</v>
      </c>
      <c r="J6" s="96">
        <v>822723</v>
      </c>
      <c r="K6" s="96">
        <v>875742</v>
      </c>
      <c r="L6" s="96">
        <v>846344</v>
      </c>
      <c r="M6" s="212">
        <f>N6+O6+P6+Q6</f>
        <v>3324617</v>
      </c>
      <c r="N6" s="96">
        <v>842287</v>
      </c>
      <c r="O6" s="96">
        <v>843792</v>
      </c>
      <c r="P6" s="95">
        <v>826536</v>
      </c>
      <c r="Q6" s="96">
        <v>812002</v>
      </c>
      <c r="R6" s="212">
        <f>S6+T6+U6+V6</f>
        <v>3189462</v>
      </c>
      <c r="S6" s="95">
        <v>820158</v>
      </c>
      <c r="T6" s="96">
        <v>576151</v>
      </c>
      <c r="U6" s="95">
        <v>780044</v>
      </c>
      <c r="V6" s="96">
        <v>1013109</v>
      </c>
      <c r="W6" s="212">
        <f>X6+Y6+Z6+AA6</f>
        <v>4367026</v>
      </c>
      <c r="X6" s="96">
        <v>986791</v>
      </c>
      <c r="Y6" s="96">
        <v>1022608.9746400001</v>
      </c>
      <c r="Z6" s="96">
        <v>1080775.0253599999</v>
      </c>
      <c r="AA6" s="96">
        <v>1276851</v>
      </c>
      <c r="AB6" s="212">
        <f>AC6+AD6+AE6+AF6</f>
        <v>4080385</v>
      </c>
      <c r="AC6" s="96">
        <v>988953</v>
      </c>
      <c r="AD6" s="96">
        <v>986132</v>
      </c>
      <c r="AE6" s="96">
        <v>1036409</v>
      </c>
      <c r="AF6" s="96">
        <v>1068891</v>
      </c>
    </row>
    <row r="7" spans="1:42" s="93" customFormat="1">
      <c r="A7" s="93" t="s">
        <v>193</v>
      </c>
      <c r="B7" s="31" t="s">
        <v>177</v>
      </c>
      <c r="C7" s="95"/>
      <c r="D7" s="95"/>
      <c r="E7" s="96">
        <v>0</v>
      </c>
      <c r="F7" s="96">
        <v>0</v>
      </c>
      <c r="G7" s="96">
        <v>0</v>
      </c>
      <c r="H7" s="212">
        <v>0</v>
      </c>
      <c r="I7" s="96">
        <v>0</v>
      </c>
      <c r="J7" s="96">
        <v>0</v>
      </c>
      <c r="K7" s="96">
        <v>0</v>
      </c>
      <c r="L7" s="96">
        <v>0</v>
      </c>
      <c r="M7" s="212">
        <v>0</v>
      </c>
      <c r="N7" s="96">
        <v>0</v>
      </c>
      <c r="O7" s="96">
        <v>0</v>
      </c>
      <c r="P7" s="96">
        <v>0</v>
      </c>
      <c r="Q7" s="96">
        <v>0</v>
      </c>
      <c r="R7" s="212">
        <v>0</v>
      </c>
      <c r="S7" s="96">
        <v>0</v>
      </c>
      <c r="T7" s="96">
        <v>-23266</v>
      </c>
      <c r="U7" s="96">
        <v>-25077</v>
      </c>
      <c r="V7" s="96">
        <v>48343</v>
      </c>
      <c r="W7" s="212">
        <f>X7+Y7+Z7+AA7</f>
        <v>1982195</v>
      </c>
      <c r="X7" s="96">
        <v>305564</v>
      </c>
      <c r="Y7" s="96">
        <v>491256</v>
      </c>
      <c r="Z7" s="96">
        <v>546319</v>
      </c>
      <c r="AA7" s="96">
        <v>639056</v>
      </c>
      <c r="AB7" s="212">
        <f>AC7+AD7+AE7+AF7</f>
        <v>2069007</v>
      </c>
      <c r="AC7" s="96">
        <v>492236</v>
      </c>
      <c r="AD7" s="96">
        <v>497417</v>
      </c>
      <c r="AE7" s="96">
        <v>535961</v>
      </c>
      <c r="AF7" s="96">
        <v>543393</v>
      </c>
    </row>
    <row r="8" spans="1:42" s="93" customFormat="1">
      <c r="B8" s="31"/>
      <c r="C8" s="95"/>
      <c r="D8" s="95"/>
      <c r="E8" s="96"/>
      <c r="F8" s="96"/>
      <c r="G8" s="96"/>
      <c r="H8" s="212"/>
      <c r="I8" s="96"/>
      <c r="J8" s="96"/>
      <c r="K8" s="96"/>
      <c r="L8" s="96"/>
      <c r="M8" s="212"/>
      <c r="N8" s="96"/>
      <c r="O8" s="96"/>
      <c r="P8" s="95"/>
      <c r="Q8" s="96"/>
      <c r="R8" s="212"/>
      <c r="S8" s="95"/>
      <c r="T8" s="96"/>
      <c r="U8" s="95"/>
      <c r="V8" s="96"/>
      <c r="W8" s="212"/>
      <c r="X8" s="96"/>
      <c r="Y8" s="96"/>
      <c r="Z8" s="96"/>
      <c r="AA8" s="96"/>
      <c r="AB8" s="212"/>
      <c r="AC8" s="96"/>
      <c r="AD8" s="96"/>
      <c r="AE8" s="96"/>
      <c r="AF8" s="96"/>
    </row>
    <row r="9" spans="1:42" s="93" customFormat="1">
      <c r="A9" s="142" t="s">
        <v>160</v>
      </c>
      <c r="B9" s="143"/>
      <c r="C9" s="144">
        <f>SUM(C10:C12)</f>
        <v>-95392</v>
      </c>
      <c r="D9" s="144">
        <f t="shared" ref="D9:AF9" si="1">SUM(D10:D12)</f>
        <v>0</v>
      </c>
      <c r="E9" s="145">
        <f t="shared" si="1"/>
        <v>-31096</v>
      </c>
      <c r="F9" s="145">
        <f t="shared" si="1"/>
        <v>-32219</v>
      </c>
      <c r="G9" s="145">
        <f t="shared" si="1"/>
        <v>-32077</v>
      </c>
      <c r="H9" s="211">
        <f t="shared" si="1"/>
        <v>-126400</v>
      </c>
      <c r="I9" s="145">
        <f t="shared" si="1"/>
        <v>-31781</v>
      </c>
      <c r="J9" s="145">
        <f t="shared" si="1"/>
        <v>-30610</v>
      </c>
      <c r="K9" s="145">
        <f t="shared" si="1"/>
        <v>-32573</v>
      </c>
      <c r="L9" s="145">
        <f t="shared" si="1"/>
        <v>-31436</v>
      </c>
      <c r="M9" s="211">
        <f t="shared" si="1"/>
        <v>-125053</v>
      </c>
      <c r="N9" s="145">
        <f t="shared" si="1"/>
        <v>-32782</v>
      </c>
      <c r="O9" s="145">
        <f t="shared" si="1"/>
        <v>-31336</v>
      </c>
      <c r="P9" s="145">
        <f t="shared" si="1"/>
        <v>-30815</v>
      </c>
      <c r="Q9" s="145">
        <f t="shared" si="1"/>
        <v>-30120</v>
      </c>
      <c r="R9" s="211">
        <f>SUM(R10:R12)</f>
        <v>-120472</v>
      </c>
      <c r="S9" s="144">
        <f t="shared" si="1"/>
        <v>-25063</v>
      </c>
      <c r="T9" s="145">
        <f t="shared" si="1"/>
        <v>-26616</v>
      </c>
      <c r="U9" s="145">
        <f t="shared" si="1"/>
        <v>-28302</v>
      </c>
      <c r="V9" s="145">
        <f t="shared" si="1"/>
        <v>-40491</v>
      </c>
      <c r="W9" s="211">
        <f>SUM(W10:W12)</f>
        <v>-240177</v>
      </c>
      <c r="X9" s="145">
        <f t="shared" si="1"/>
        <v>-49979</v>
      </c>
      <c r="Y9" s="145">
        <f t="shared" si="1"/>
        <v>-57767</v>
      </c>
      <c r="Z9" s="145">
        <f t="shared" si="1"/>
        <v>-61034</v>
      </c>
      <c r="AA9" s="145">
        <f t="shared" si="1"/>
        <v>-71397</v>
      </c>
      <c r="AB9" s="211">
        <f t="shared" si="1"/>
        <v>-230335</v>
      </c>
      <c r="AC9" s="145">
        <f t="shared" si="1"/>
        <v>-55908</v>
      </c>
      <c r="AD9" s="145">
        <f t="shared" si="1"/>
        <v>-55284</v>
      </c>
      <c r="AE9" s="145">
        <f t="shared" si="1"/>
        <v>-58792</v>
      </c>
      <c r="AF9" s="145">
        <f t="shared" si="1"/>
        <v>-60351</v>
      </c>
    </row>
    <row r="10" spans="1:42" s="93" customFormat="1">
      <c r="B10" s="31"/>
      <c r="C10" s="95"/>
      <c r="D10" s="95"/>
      <c r="E10" s="96"/>
      <c r="F10" s="96"/>
      <c r="G10" s="96"/>
      <c r="H10" s="212"/>
      <c r="I10" s="96"/>
      <c r="J10" s="96"/>
      <c r="K10" s="96"/>
      <c r="L10" s="96"/>
      <c r="M10" s="212"/>
      <c r="N10" s="96"/>
      <c r="O10" s="96"/>
      <c r="P10" s="95"/>
      <c r="Q10" s="96"/>
      <c r="R10" s="212"/>
      <c r="S10" s="95"/>
      <c r="T10" s="96"/>
      <c r="U10" s="95"/>
      <c r="V10" s="96"/>
      <c r="W10" s="212"/>
      <c r="X10" s="96"/>
      <c r="Y10" s="96"/>
      <c r="Z10" s="96"/>
      <c r="AA10" s="96"/>
      <c r="AB10" s="212"/>
      <c r="AC10" s="96"/>
      <c r="AD10" s="96"/>
      <c r="AE10" s="96"/>
      <c r="AF10" s="96"/>
    </row>
    <row r="11" spans="1:42" s="93" customFormat="1">
      <c r="A11" s="93" t="s">
        <v>37</v>
      </c>
      <c r="B11" s="31" t="s">
        <v>177</v>
      </c>
      <c r="C11" s="95">
        <f>D11+E11+F11+G11</f>
        <v>-95392</v>
      </c>
      <c r="D11" s="95"/>
      <c r="E11" s="108">
        <v>-31096</v>
      </c>
      <c r="F11" s="108">
        <v>-32219</v>
      </c>
      <c r="G11" s="108">
        <v>-32077</v>
      </c>
      <c r="H11" s="212">
        <f>I11+J11+K11+L11</f>
        <v>-126400</v>
      </c>
      <c r="I11" s="96">
        <v>-31781</v>
      </c>
      <c r="J11" s="96">
        <v>-30610</v>
      </c>
      <c r="K11" s="96">
        <v>-32573</v>
      </c>
      <c r="L11" s="96">
        <v>-31436</v>
      </c>
      <c r="M11" s="212">
        <f>N11+O11+P11+Q11</f>
        <v>-125053</v>
      </c>
      <c r="N11" s="96">
        <v>-32782</v>
      </c>
      <c r="O11" s="96">
        <v>-31336</v>
      </c>
      <c r="P11" s="96">
        <v>-30815</v>
      </c>
      <c r="Q11" s="96">
        <v>-30120</v>
      </c>
      <c r="R11" s="212">
        <f>S11+T11+U11+V11</f>
        <v>-120472</v>
      </c>
      <c r="S11" s="95">
        <v>-25063</v>
      </c>
      <c r="T11" s="96">
        <v>-26616</v>
      </c>
      <c r="U11" s="96">
        <v>-28302</v>
      </c>
      <c r="V11" s="96">
        <v>-40491</v>
      </c>
      <c r="W11" s="212">
        <f>X11+Y11+Z11+AA11</f>
        <v>-240177</v>
      </c>
      <c r="X11" s="96">
        <v>-49979</v>
      </c>
      <c r="Y11" s="96">
        <v>-57767</v>
      </c>
      <c r="Z11" s="96">
        <v>-61034</v>
      </c>
      <c r="AA11" s="96">
        <v>-71397</v>
      </c>
      <c r="AB11" s="212">
        <f>AC11+AD11+AE11+AF11</f>
        <v>-230335</v>
      </c>
      <c r="AC11" s="96">
        <v>-55908</v>
      </c>
      <c r="AD11" s="96">
        <v>-55284</v>
      </c>
      <c r="AE11" s="96">
        <v>-58792</v>
      </c>
      <c r="AF11" s="96">
        <v>-60351</v>
      </c>
    </row>
    <row r="12" spans="1:42" s="93" customFormat="1">
      <c r="B12" s="31"/>
      <c r="C12" s="95"/>
      <c r="D12" s="95"/>
      <c r="E12" s="96"/>
      <c r="F12" s="96"/>
      <c r="G12" s="96"/>
      <c r="H12" s="212"/>
      <c r="I12" s="96"/>
      <c r="J12" s="96"/>
      <c r="K12" s="96"/>
      <c r="L12" s="96"/>
      <c r="M12" s="212"/>
      <c r="N12" s="96"/>
      <c r="O12" s="96"/>
      <c r="P12" s="95"/>
      <c r="Q12" s="96"/>
      <c r="R12" s="212"/>
      <c r="S12" s="95"/>
      <c r="T12" s="96"/>
      <c r="U12" s="95"/>
      <c r="V12" s="96"/>
      <c r="W12" s="212"/>
      <c r="X12" s="96"/>
      <c r="Y12" s="96"/>
      <c r="Z12" s="96"/>
      <c r="AA12" s="96"/>
      <c r="AB12" s="212"/>
      <c r="AC12" s="96"/>
      <c r="AD12" s="96"/>
      <c r="AE12" s="96"/>
      <c r="AF12" s="96"/>
    </row>
    <row r="13" spans="1:42" s="93" customFormat="1">
      <c r="A13" s="5" t="s">
        <v>159</v>
      </c>
      <c r="B13" s="10" t="s">
        <v>177</v>
      </c>
      <c r="C13" s="97">
        <f>C4+C9</f>
        <v>2417141</v>
      </c>
      <c r="D13" s="97">
        <f t="shared" ref="D13:AF13" si="2">D4+D9</f>
        <v>0</v>
      </c>
      <c r="E13" s="98">
        <f t="shared" si="2"/>
        <v>797352</v>
      </c>
      <c r="F13" s="98">
        <f t="shared" si="2"/>
        <v>790106</v>
      </c>
      <c r="G13" s="98">
        <f t="shared" si="2"/>
        <v>829683</v>
      </c>
      <c r="H13" s="213">
        <f t="shared" si="2"/>
        <v>3251402</v>
      </c>
      <c r="I13" s="98">
        <f t="shared" si="2"/>
        <v>801212</v>
      </c>
      <c r="J13" s="98">
        <f t="shared" si="2"/>
        <v>792113</v>
      </c>
      <c r="K13" s="98">
        <f t="shared" si="2"/>
        <v>843169</v>
      </c>
      <c r="L13" s="98">
        <f t="shared" si="2"/>
        <v>814908</v>
      </c>
      <c r="M13" s="213">
        <f t="shared" si="2"/>
        <v>3199564</v>
      </c>
      <c r="N13" s="98">
        <f t="shared" si="2"/>
        <v>809505</v>
      </c>
      <c r="O13" s="98">
        <f t="shared" si="2"/>
        <v>812456</v>
      </c>
      <c r="P13" s="97">
        <f t="shared" si="2"/>
        <v>795721</v>
      </c>
      <c r="Q13" s="98">
        <f t="shared" si="2"/>
        <v>781882</v>
      </c>
      <c r="R13" s="213">
        <f>R4+R9</f>
        <v>3068990</v>
      </c>
      <c r="S13" s="97">
        <f t="shared" si="2"/>
        <v>795095</v>
      </c>
      <c r="T13" s="98">
        <f t="shared" si="2"/>
        <v>526269</v>
      </c>
      <c r="U13" s="97">
        <f t="shared" si="2"/>
        <v>726665</v>
      </c>
      <c r="V13" s="98">
        <f t="shared" si="2"/>
        <v>1020961</v>
      </c>
      <c r="W13" s="213">
        <f>W4+W9</f>
        <v>6109044</v>
      </c>
      <c r="X13" s="98">
        <f t="shared" si="2"/>
        <v>1242376</v>
      </c>
      <c r="Y13" s="98">
        <f t="shared" si="2"/>
        <v>1456097.9746400001</v>
      </c>
      <c r="Z13" s="98">
        <f t="shared" si="2"/>
        <v>1566060.0253599999</v>
      </c>
      <c r="AA13" s="98">
        <f t="shared" si="2"/>
        <v>1844510</v>
      </c>
      <c r="AB13" s="213">
        <f t="shared" si="2"/>
        <v>5919057</v>
      </c>
      <c r="AC13" s="98">
        <f t="shared" si="2"/>
        <v>1425281</v>
      </c>
      <c r="AD13" s="98">
        <f t="shared" si="2"/>
        <v>1428265</v>
      </c>
      <c r="AE13" s="98">
        <f t="shared" si="2"/>
        <v>1513578</v>
      </c>
      <c r="AF13" s="98">
        <f t="shared" si="2"/>
        <v>1551933</v>
      </c>
    </row>
    <row r="14" spans="1:42" s="93" customFormat="1">
      <c r="B14" s="31"/>
      <c r="C14" s="95"/>
      <c r="D14" s="95"/>
      <c r="E14" s="96"/>
      <c r="F14" s="96"/>
      <c r="G14" s="96"/>
      <c r="H14" s="212"/>
      <c r="I14" s="96"/>
      <c r="J14" s="96"/>
      <c r="K14" s="96"/>
      <c r="L14" s="96"/>
      <c r="M14" s="212"/>
      <c r="N14" s="96"/>
      <c r="O14" s="96"/>
      <c r="P14" s="95"/>
      <c r="Q14" s="96"/>
      <c r="R14" s="212"/>
      <c r="S14" s="95"/>
      <c r="T14" s="96"/>
      <c r="U14" s="95"/>
      <c r="V14" s="96"/>
      <c r="W14" s="212"/>
      <c r="X14" s="96"/>
      <c r="Y14" s="96"/>
      <c r="Z14" s="96"/>
      <c r="AA14" s="96"/>
      <c r="AB14" s="212"/>
      <c r="AC14" s="96"/>
      <c r="AD14" s="96"/>
      <c r="AE14" s="96"/>
      <c r="AF14" s="96"/>
    </row>
    <row r="15" spans="1:42" s="93" customFormat="1">
      <c r="A15" s="142" t="s">
        <v>38</v>
      </c>
      <c r="B15" s="146" t="s">
        <v>177</v>
      </c>
      <c r="C15" s="145">
        <f>SUM(C16:C20)</f>
        <v>-1252356</v>
      </c>
      <c r="D15" s="145">
        <f>SUM(D16:D20)</f>
        <v>0</v>
      </c>
      <c r="E15" s="145">
        <f>SUM(E16:E20)</f>
        <v>-469002</v>
      </c>
      <c r="F15" s="145">
        <f>SUM(F16:F20)</f>
        <v>-406711</v>
      </c>
      <c r="G15" s="145">
        <f>SUM(G16:G20)</f>
        <v>-376643</v>
      </c>
      <c r="H15" s="211">
        <f t="shared" ref="H15:AF15" si="3">SUM(H16:H20)</f>
        <v>-1540369</v>
      </c>
      <c r="I15" s="145">
        <f t="shared" si="3"/>
        <v>-408113</v>
      </c>
      <c r="J15" s="145">
        <f t="shared" si="3"/>
        <v>-307614</v>
      </c>
      <c r="K15" s="145">
        <f t="shared" si="3"/>
        <v>-370330</v>
      </c>
      <c r="L15" s="145">
        <f t="shared" si="3"/>
        <v>-454312</v>
      </c>
      <c r="M15" s="211">
        <f t="shared" si="3"/>
        <v>-1745497</v>
      </c>
      <c r="N15" s="145">
        <f t="shared" si="3"/>
        <v>-467794</v>
      </c>
      <c r="O15" s="145">
        <f t="shared" si="3"/>
        <v>-429164</v>
      </c>
      <c r="P15" s="145">
        <f t="shared" si="3"/>
        <v>-427018</v>
      </c>
      <c r="Q15" s="145">
        <f t="shared" si="3"/>
        <v>-421521</v>
      </c>
      <c r="R15" s="211">
        <f t="shared" si="3"/>
        <v>-1924740</v>
      </c>
      <c r="S15" s="145">
        <f t="shared" si="3"/>
        <v>-584127</v>
      </c>
      <c r="T15" s="145">
        <f t="shared" si="3"/>
        <v>-437593</v>
      </c>
      <c r="U15" s="145">
        <f t="shared" si="3"/>
        <v>-464109</v>
      </c>
      <c r="V15" s="145">
        <f t="shared" si="3"/>
        <v>-438911</v>
      </c>
      <c r="W15" s="211">
        <f t="shared" si="3"/>
        <v>-2936562</v>
      </c>
      <c r="X15" s="145">
        <f t="shared" si="3"/>
        <v>-849579</v>
      </c>
      <c r="Y15" s="145">
        <f t="shared" si="3"/>
        <v>-633870</v>
      </c>
      <c r="Z15" s="145">
        <f t="shared" si="3"/>
        <v>-763254</v>
      </c>
      <c r="AA15" s="145">
        <f t="shared" si="3"/>
        <v>-689859</v>
      </c>
      <c r="AB15" s="211">
        <f t="shared" si="3"/>
        <v>-2581932</v>
      </c>
      <c r="AC15" s="145">
        <f t="shared" si="3"/>
        <v>-724515</v>
      </c>
      <c r="AD15" s="145">
        <f t="shared" si="3"/>
        <v>-670788</v>
      </c>
      <c r="AE15" s="145">
        <f t="shared" si="3"/>
        <v>-638593</v>
      </c>
      <c r="AF15" s="145">
        <f t="shared" si="3"/>
        <v>-548036</v>
      </c>
    </row>
    <row r="16" spans="1:42" s="93" customFormat="1">
      <c r="A16" s="99" t="s">
        <v>39</v>
      </c>
      <c r="B16" s="31" t="s">
        <v>177</v>
      </c>
      <c r="C16" s="95">
        <f>D16+E16+F16+G16</f>
        <v>-457700</v>
      </c>
      <c r="D16" s="95"/>
      <c r="E16" s="108">
        <v>-188427</v>
      </c>
      <c r="F16" s="108">
        <v>-140297</v>
      </c>
      <c r="G16" s="108">
        <v>-128976</v>
      </c>
      <c r="H16" s="212">
        <f>I16+J16+K16+L16</f>
        <v>-584869</v>
      </c>
      <c r="I16" s="96">
        <v>-173383</v>
      </c>
      <c r="J16" s="96">
        <v>-126077</v>
      </c>
      <c r="K16" s="96">
        <v>-127768</v>
      </c>
      <c r="L16" s="96">
        <v>-157641</v>
      </c>
      <c r="M16" s="212">
        <f>N16+O16+P16+Q16</f>
        <v>-588103</v>
      </c>
      <c r="N16" s="96">
        <v>-204945</v>
      </c>
      <c r="O16" s="96">
        <v>-127660</v>
      </c>
      <c r="P16" s="96">
        <v>-132605</v>
      </c>
      <c r="Q16" s="96">
        <v>-122893</v>
      </c>
      <c r="R16" s="212">
        <f>S16+T16+U16+V16</f>
        <v>-648359</v>
      </c>
      <c r="S16" s="95">
        <v>-171230</v>
      </c>
      <c r="T16" s="96">
        <v>-159165</v>
      </c>
      <c r="U16" s="96">
        <v>-184872</v>
      </c>
      <c r="V16" s="96">
        <v>-133092</v>
      </c>
      <c r="W16" s="212">
        <f>X16+Y16+Z16+AA16</f>
        <v>-1037302</v>
      </c>
      <c r="X16" s="96">
        <v>-370596</v>
      </c>
      <c r="Y16" s="96">
        <v>-221915</v>
      </c>
      <c r="Z16" s="96">
        <v>-216336</v>
      </c>
      <c r="AA16" s="96">
        <v>-228455</v>
      </c>
      <c r="AB16" s="212">
        <f>AC16+AD16+AE16+AF16</f>
        <v>-1004635</v>
      </c>
      <c r="AC16" s="96">
        <v>-291367</v>
      </c>
      <c r="AD16" s="96">
        <v>-255721</v>
      </c>
      <c r="AE16" s="96">
        <v>-254604</v>
      </c>
      <c r="AF16" s="96">
        <v>-202943</v>
      </c>
    </row>
    <row r="17" spans="1:32" s="93" customFormat="1">
      <c r="A17" s="100" t="s">
        <v>40</v>
      </c>
      <c r="B17" s="31" t="s">
        <v>177</v>
      </c>
      <c r="C17" s="95">
        <f>D17+E17+F17+G17</f>
        <v>-170658</v>
      </c>
      <c r="D17" s="95"/>
      <c r="E17" s="108">
        <v>-61078</v>
      </c>
      <c r="F17" s="108">
        <v>-53259</v>
      </c>
      <c r="G17" s="108">
        <v>-56321</v>
      </c>
      <c r="H17" s="212">
        <f>I17+J17+K17+L17</f>
        <v>-218237</v>
      </c>
      <c r="I17" s="96">
        <v>-50274</v>
      </c>
      <c r="J17" s="96">
        <v>-44550</v>
      </c>
      <c r="K17" s="96">
        <v>-57252</v>
      </c>
      <c r="L17" s="96">
        <v>-66161</v>
      </c>
      <c r="M17" s="212">
        <f>N17+O17+P17+Q17</f>
        <v>-274901</v>
      </c>
      <c r="N17" s="96">
        <v>-62232</v>
      </c>
      <c r="O17" s="96">
        <v>-65959</v>
      </c>
      <c r="P17" s="96">
        <v>-69372</v>
      </c>
      <c r="Q17" s="96">
        <v>-77338</v>
      </c>
      <c r="R17" s="212">
        <f>S17+T17+U17+V17</f>
        <v>-253105</v>
      </c>
      <c r="S17" s="95">
        <v>-65854</v>
      </c>
      <c r="T17" s="96">
        <v>-75549</v>
      </c>
      <c r="U17" s="96">
        <v>-71879</v>
      </c>
      <c r="V17" s="96">
        <v>-39823</v>
      </c>
      <c r="W17" s="212">
        <f>X17+Y17+Z17+AA17</f>
        <v>-192904</v>
      </c>
      <c r="X17" s="96">
        <v>-32669</v>
      </c>
      <c r="Y17" s="96">
        <v>-40322</v>
      </c>
      <c r="Z17" s="96">
        <v>-47536</v>
      </c>
      <c r="AA17" s="96">
        <v>-72377</v>
      </c>
      <c r="AB17" s="212">
        <f>AC17+AD17+AE17+AF17</f>
        <v>-150715</v>
      </c>
      <c r="AC17" s="96">
        <v>-39382</v>
      </c>
      <c r="AD17" s="96">
        <v>-43302</v>
      </c>
      <c r="AE17" s="96">
        <v>-26016</v>
      </c>
      <c r="AF17" s="96">
        <v>-42015</v>
      </c>
    </row>
    <row r="18" spans="1:32" s="93" customFormat="1">
      <c r="A18" s="100" t="s">
        <v>41</v>
      </c>
      <c r="B18" s="31" t="s">
        <v>177</v>
      </c>
      <c r="C18" s="95">
        <f>D18+E18+F18+G18</f>
        <v>-485999</v>
      </c>
      <c r="D18" s="95"/>
      <c r="E18" s="108">
        <v>-175601</v>
      </c>
      <c r="F18" s="108">
        <v>-166086</v>
      </c>
      <c r="G18" s="108">
        <v>-144312</v>
      </c>
      <c r="H18" s="212">
        <f>I18+J18+K18+L18</f>
        <v>-570442</v>
      </c>
      <c r="I18" s="96">
        <v>-138621</v>
      </c>
      <c r="J18" s="96">
        <v>-95964</v>
      </c>
      <c r="K18" s="96">
        <v>-141943</v>
      </c>
      <c r="L18" s="96">
        <v>-193914</v>
      </c>
      <c r="M18" s="212">
        <f>N18+O18+P18+Q18</f>
        <v>-744231</v>
      </c>
      <c r="N18" s="96">
        <v>-165829</v>
      </c>
      <c r="O18" s="96">
        <v>-200802</v>
      </c>
      <c r="P18" s="96">
        <v>-190575</v>
      </c>
      <c r="Q18" s="96">
        <v>-187025</v>
      </c>
      <c r="R18" s="212">
        <f>S18+T18+U18+V18</f>
        <v>-895184</v>
      </c>
      <c r="S18" s="95">
        <v>-220250</v>
      </c>
      <c r="T18" s="96">
        <v>-202519</v>
      </c>
      <c r="U18" s="96">
        <v>-206911</v>
      </c>
      <c r="V18" s="96">
        <v>-265504</v>
      </c>
      <c r="W18" s="212">
        <f>X18+Y18+Z18+AA18</f>
        <v>-1467960</v>
      </c>
      <c r="X18" s="96">
        <v>-418017</v>
      </c>
      <c r="Y18" s="96">
        <v>-301021</v>
      </c>
      <c r="Z18" s="96">
        <v>-429585</v>
      </c>
      <c r="AA18" s="96">
        <v>-319337</v>
      </c>
      <c r="AB18" s="212">
        <f>AC18+AD18+AE18+AF18</f>
        <v>-1147641</v>
      </c>
      <c r="AC18" s="96">
        <v>-324143</v>
      </c>
      <c r="AD18" s="96">
        <v>-302109</v>
      </c>
      <c r="AE18" s="96">
        <v>-288218</v>
      </c>
      <c r="AF18" s="96">
        <v>-233171</v>
      </c>
    </row>
    <row r="19" spans="1:32" s="93" customFormat="1">
      <c r="A19" s="100" t="s">
        <v>42</v>
      </c>
      <c r="B19" s="31" t="s">
        <v>177</v>
      </c>
      <c r="C19" s="95">
        <f>D19+E19+F19+G19</f>
        <v>-24977</v>
      </c>
      <c r="D19" s="95"/>
      <c r="E19" s="108">
        <v>-6138</v>
      </c>
      <c r="F19" s="108">
        <v>-9446</v>
      </c>
      <c r="G19" s="108">
        <v>-9393</v>
      </c>
      <c r="H19" s="212">
        <f>I19+J19+K19+L19</f>
        <v>-13274</v>
      </c>
      <c r="I19" s="96">
        <v>-8436</v>
      </c>
      <c r="J19" s="96">
        <v>-3524</v>
      </c>
      <c r="K19" s="96">
        <v>-270</v>
      </c>
      <c r="L19" s="96">
        <v>-1044</v>
      </c>
      <c r="M19" s="212">
        <f>N19+O19+P19+Q19</f>
        <v>-939</v>
      </c>
      <c r="N19" s="96">
        <v>-288</v>
      </c>
      <c r="O19" s="96">
        <v>-262</v>
      </c>
      <c r="P19" s="96">
        <v>-202</v>
      </c>
      <c r="Q19" s="96">
        <v>-187</v>
      </c>
      <c r="R19" s="212">
        <f>S19+T19+U19+V19</f>
        <v>-1639</v>
      </c>
      <c r="S19" s="95">
        <v>-340</v>
      </c>
      <c r="T19" s="96">
        <v>-360</v>
      </c>
      <c r="U19" s="96">
        <v>-447</v>
      </c>
      <c r="V19" s="96">
        <v>-492</v>
      </c>
      <c r="W19" s="212">
        <f>X19+Y19+Z19+AA19</f>
        <v>-3377</v>
      </c>
      <c r="X19" s="96">
        <v>-960</v>
      </c>
      <c r="Y19" s="96">
        <v>-1365</v>
      </c>
      <c r="Z19" s="96">
        <v>-567</v>
      </c>
      <c r="AA19" s="96">
        <v>-485</v>
      </c>
      <c r="AB19" s="212">
        <f>AC19+AD19+AE19+AF19</f>
        <v>-1912</v>
      </c>
      <c r="AC19" s="96">
        <v>-412</v>
      </c>
      <c r="AD19" s="96">
        <v>-405</v>
      </c>
      <c r="AE19" s="96">
        <v>-477</v>
      </c>
      <c r="AF19" s="96">
        <v>-618</v>
      </c>
    </row>
    <row r="20" spans="1:32" s="93" customFormat="1">
      <c r="A20" s="100" t="s">
        <v>43</v>
      </c>
      <c r="B20" s="31" t="s">
        <v>177</v>
      </c>
      <c r="C20" s="95">
        <f>D20+E20+F20+G20</f>
        <v>-113022</v>
      </c>
      <c r="D20" s="95"/>
      <c r="E20" s="108">
        <v>-37758</v>
      </c>
      <c r="F20" s="108">
        <v>-37623</v>
      </c>
      <c r="G20" s="108">
        <v>-37641</v>
      </c>
      <c r="H20" s="212">
        <f>I20+J20+K20+L20</f>
        <v>-153547</v>
      </c>
      <c r="I20" s="96">
        <v>-37399</v>
      </c>
      <c r="J20" s="96">
        <v>-37499</v>
      </c>
      <c r="K20" s="96">
        <v>-43097</v>
      </c>
      <c r="L20" s="96">
        <v>-35552</v>
      </c>
      <c r="M20" s="212">
        <f>N20+O20+P20+Q20</f>
        <v>-137323</v>
      </c>
      <c r="N20" s="96">
        <v>-34500</v>
      </c>
      <c r="O20" s="96">
        <v>-34481</v>
      </c>
      <c r="P20" s="96">
        <v>-34264</v>
      </c>
      <c r="Q20" s="96">
        <v>-34078</v>
      </c>
      <c r="R20" s="212">
        <f>S20+T20+U20+V20</f>
        <v>-126453</v>
      </c>
      <c r="S20" s="95">
        <v>-126453</v>
      </c>
      <c r="T20" s="96">
        <v>0</v>
      </c>
      <c r="U20" s="96">
        <v>0</v>
      </c>
      <c r="V20" s="96">
        <v>0</v>
      </c>
      <c r="W20" s="212">
        <f>X20+Y20+Z20+AA20</f>
        <v>-235019</v>
      </c>
      <c r="X20" s="96">
        <v>-27337</v>
      </c>
      <c r="Y20" s="96">
        <v>-69247</v>
      </c>
      <c r="Z20" s="96">
        <v>-69230</v>
      </c>
      <c r="AA20" s="96">
        <v>-69205</v>
      </c>
      <c r="AB20" s="212">
        <f>AC20+AD20+AE20+AF20</f>
        <v>-277029</v>
      </c>
      <c r="AC20" s="96">
        <v>-69211</v>
      </c>
      <c r="AD20" s="96">
        <v>-69251</v>
      </c>
      <c r="AE20" s="96">
        <v>-69278</v>
      </c>
      <c r="AF20" s="96">
        <v>-69289</v>
      </c>
    </row>
    <row r="21" spans="1:32" s="93" customFormat="1">
      <c r="B21" s="31"/>
      <c r="C21" s="95"/>
      <c r="D21" s="95"/>
      <c r="E21" s="96"/>
      <c r="F21" s="96"/>
      <c r="G21" s="96"/>
      <c r="H21" s="212"/>
      <c r="I21" s="96"/>
      <c r="J21" s="96"/>
      <c r="K21" s="96"/>
      <c r="L21" s="96"/>
      <c r="M21" s="212"/>
      <c r="N21" s="96"/>
      <c r="O21" s="96"/>
      <c r="P21" s="95"/>
      <c r="Q21" s="96"/>
      <c r="R21" s="212"/>
      <c r="S21" s="95"/>
      <c r="T21" s="96"/>
      <c r="U21" s="95"/>
      <c r="V21" s="96"/>
      <c r="W21" s="212"/>
      <c r="X21" s="96"/>
      <c r="Y21" s="96"/>
      <c r="Z21" s="96"/>
      <c r="AA21" s="96"/>
      <c r="AB21" s="212"/>
      <c r="AC21" s="96"/>
      <c r="AD21" s="96"/>
      <c r="AE21" s="96"/>
      <c r="AF21" s="96"/>
    </row>
    <row r="22" spans="1:32" s="93" customFormat="1">
      <c r="A22" s="4" t="s">
        <v>44</v>
      </c>
      <c r="B22" s="32" t="s">
        <v>177</v>
      </c>
      <c r="C22" s="101">
        <f>C13+C15</f>
        <v>1164785</v>
      </c>
      <c r="D22" s="101">
        <f>D13+D15</f>
        <v>0</v>
      </c>
      <c r="E22" s="102">
        <f>E13+E15</f>
        <v>328350</v>
      </c>
      <c r="F22" s="102">
        <f>F13+F15</f>
        <v>383395</v>
      </c>
      <c r="G22" s="102">
        <f>G13+G15</f>
        <v>453040</v>
      </c>
      <c r="H22" s="214">
        <f t="shared" ref="H22:AF22" si="4">H13+H15</f>
        <v>1711033</v>
      </c>
      <c r="I22" s="102">
        <f t="shared" si="4"/>
        <v>393099</v>
      </c>
      <c r="J22" s="102">
        <f t="shared" si="4"/>
        <v>484499</v>
      </c>
      <c r="K22" s="102">
        <f t="shared" si="4"/>
        <v>472839</v>
      </c>
      <c r="L22" s="102">
        <f t="shared" si="4"/>
        <v>360596</v>
      </c>
      <c r="M22" s="214">
        <f t="shared" si="4"/>
        <v>1454067</v>
      </c>
      <c r="N22" s="102">
        <f t="shared" si="4"/>
        <v>341711</v>
      </c>
      <c r="O22" s="102">
        <f t="shared" si="4"/>
        <v>383292</v>
      </c>
      <c r="P22" s="101">
        <f t="shared" si="4"/>
        <v>368703</v>
      </c>
      <c r="Q22" s="102">
        <f t="shared" si="4"/>
        <v>360361</v>
      </c>
      <c r="R22" s="214">
        <f t="shared" si="4"/>
        <v>1144250</v>
      </c>
      <c r="S22" s="101">
        <f t="shared" si="4"/>
        <v>210968</v>
      </c>
      <c r="T22" s="102">
        <f t="shared" si="4"/>
        <v>88676</v>
      </c>
      <c r="U22" s="101">
        <f t="shared" si="4"/>
        <v>262556</v>
      </c>
      <c r="V22" s="102">
        <f t="shared" si="4"/>
        <v>582050</v>
      </c>
      <c r="W22" s="214">
        <f t="shared" si="4"/>
        <v>3172482</v>
      </c>
      <c r="X22" s="102">
        <f t="shared" si="4"/>
        <v>392797</v>
      </c>
      <c r="Y22" s="102">
        <f t="shared" si="4"/>
        <v>822227.97464000015</v>
      </c>
      <c r="Z22" s="102">
        <f t="shared" si="4"/>
        <v>802806.02535999985</v>
      </c>
      <c r="AA22" s="102">
        <f t="shared" si="4"/>
        <v>1154651</v>
      </c>
      <c r="AB22" s="214">
        <f t="shared" si="4"/>
        <v>3337125</v>
      </c>
      <c r="AC22" s="102">
        <f t="shared" si="4"/>
        <v>700766</v>
      </c>
      <c r="AD22" s="102">
        <f t="shared" si="4"/>
        <v>757477</v>
      </c>
      <c r="AE22" s="102">
        <f t="shared" si="4"/>
        <v>874985</v>
      </c>
      <c r="AF22" s="102">
        <f t="shared" si="4"/>
        <v>1003897</v>
      </c>
    </row>
    <row r="23" spans="1:32" s="93" customFormat="1">
      <c r="A23" s="3"/>
      <c r="B23" s="11"/>
      <c r="C23" s="20"/>
      <c r="D23" s="20"/>
      <c r="E23" s="21"/>
      <c r="F23" s="21"/>
      <c r="G23" s="21"/>
      <c r="H23" s="215"/>
      <c r="I23" s="21"/>
      <c r="J23" s="21"/>
      <c r="K23" s="21"/>
      <c r="L23" s="21"/>
      <c r="M23" s="215"/>
      <c r="N23" s="21"/>
      <c r="O23" s="21"/>
      <c r="P23" s="21"/>
      <c r="Q23" s="21"/>
      <c r="R23" s="215"/>
      <c r="S23" s="20"/>
      <c r="T23" s="21"/>
      <c r="U23" s="21"/>
      <c r="V23" s="21"/>
      <c r="W23" s="215"/>
      <c r="X23" s="21"/>
      <c r="Y23" s="21"/>
      <c r="Z23" s="21"/>
      <c r="AA23" s="21"/>
      <c r="AB23" s="215"/>
      <c r="AC23" s="21"/>
      <c r="AD23" s="21"/>
      <c r="AE23" s="21"/>
      <c r="AF23" s="21"/>
    </row>
    <row r="24" spans="1:32" s="93" customFormat="1">
      <c r="A24" s="2" t="s">
        <v>116</v>
      </c>
      <c r="B24" s="10" t="s">
        <v>177</v>
      </c>
      <c r="C24" s="97"/>
      <c r="D24" s="97"/>
      <c r="E24" s="98"/>
      <c r="F24" s="98"/>
      <c r="G24" s="98"/>
      <c r="H24" s="213"/>
      <c r="I24" s="98"/>
      <c r="J24" s="98"/>
      <c r="K24" s="98"/>
      <c r="L24" s="98"/>
      <c r="M24" s="213"/>
      <c r="N24" s="98"/>
      <c r="O24" s="98"/>
      <c r="P24" s="97"/>
      <c r="Q24" s="98"/>
      <c r="R24" s="213"/>
      <c r="S24" s="97"/>
      <c r="T24" s="98"/>
      <c r="U24" s="97"/>
      <c r="V24" s="98"/>
      <c r="W24" s="213"/>
      <c r="X24" s="98"/>
      <c r="Y24" s="98"/>
      <c r="Z24" s="98"/>
      <c r="AA24" s="98"/>
      <c r="AB24" s="213"/>
      <c r="AC24" s="98"/>
      <c r="AD24" s="98"/>
      <c r="AE24" s="98"/>
      <c r="AF24" s="98"/>
    </row>
    <row r="25" spans="1:32" s="93" customFormat="1" ht="14.25" customHeight="1">
      <c r="A25" s="103" t="s">
        <v>115</v>
      </c>
      <c r="B25" s="33" t="s">
        <v>177</v>
      </c>
      <c r="C25" s="98">
        <f>C27+C34+C41</f>
        <v>-1247264</v>
      </c>
      <c r="D25" s="98">
        <f>D27+D34+D41</f>
        <v>0</v>
      </c>
      <c r="E25" s="98">
        <f>E27+E34+E41</f>
        <v>-492822</v>
      </c>
      <c r="F25" s="98">
        <f>F27+F34+F41</f>
        <v>-400769</v>
      </c>
      <c r="G25" s="98">
        <f t="shared" ref="G25:AF25" si="5">G27+G34+G41</f>
        <v>-353673</v>
      </c>
      <c r="H25" s="213">
        <f t="shared" si="5"/>
        <v>-1083636</v>
      </c>
      <c r="I25" s="98">
        <f t="shared" si="5"/>
        <v>-209958</v>
      </c>
      <c r="J25" s="98">
        <f t="shared" si="5"/>
        <v>-296884</v>
      </c>
      <c r="K25" s="98">
        <f t="shared" si="5"/>
        <v>-285534</v>
      </c>
      <c r="L25" s="98">
        <f t="shared" si="5"/>
        <v>-291260</v>
      </c>
      <c r="M25" s="213">
        <f t="shared" si="5"/>
        <v>-1490840</v>
      </c>
      <c r="N25" s="98">
        <f t="shared" si="5"/>
        <v>-334894</v>
      </c>
      <c r="O25" s="98">
        <f t="shared" si="5"/>
        <v>-236515</v>
      </c>
      <c r="P25" s="98">
        <f t="shared" si="5"/>
        <v>-452391</v>
      </c>
      <c r="Q25" s="98">
        <f t="shared" si="5"/>
        <v>-467040</v>
      </c>
      <c r="R25" s="213">
        <f t="shared" si="5"/>
        <v>-3282795</v>
      </c>
      <c r="S25" s="98">
        <f t="shared" si="5"/>
        <v>-2460940</v>
      </c>
      <c r="T25" s="98">
        <f t="shared" si="5"/>
        <v>-144729</v>
      </c>
      <c r="U25" s="98">
        <f t="shared" si="5"/>
        <v>-260085</v>
      </c>
      <c r="V25" s="98">
        <f t="shared" si="5"/>
        <v>-417041</v>
      </c>
      <c r="W25" s="213">
        <f t="shared" si="5"/>
        <v>-3365322</v>
      </c>
      <c r="X25" s="98">
        <f t="shared" si="5"/>
        <v>-540530</v>
      </c>
      <c r="Y25" s="98">
        <f t="shared" si="5"/>
        <v>-941845</v>
      </c>
      <c r="Z25" s="98">
        <f t="shared" si="5"/>
        <v>-783641</v>
      </c>
      <c r="AA25" s="98">
        <f t="shared" si="5"/>
        <v>-1099306</v>
      </c>
      <c r="AB25" s="213">
        <f t="shared" si="5"/>
        <v>-3756139</v>
      </c>
      <c r="AC25" s="98">
        <f t="shared" si="5"/>
        <v>-1548178</v>
      </c>
      <c r="AD25" s="98">
        <f t="shared" si="5"/>
        <v>-762681</v>
      </c>
      <c r="AE25" s="98">
        <f t="shared" si="5"/>
        <v>-602599</v>
      </c>
      <c r="AF25" s="98">
        <f t="shared" si="5"/>
        <v>-842681</v>
      </c>
    </row>
    <row r="26" spans="1:32" s="93" customFormat="1" ht="14.25" customHeight="1">
      <c r="A26" s="104"/>
      <c r="B26" s="31"/>
      <c r="C26" s="105"/>
      <c r="D26" s="105"/>
      <c r="E26" s="106"/>
      <c r="F26" s="106"/>
      <c r="G26" s="106"/>
      <c r="H26" s="216"/>
      <c r="I26" s="106"/>
      <c r="J26" s="106"/>
      <c r="K26" s="106"/>
      <c r="L26" s="106"/>
      <c r="M26" s="216"/>
      <c r="N26" s="106"/>
      <c r="O26" s="106"/>
      <c r="P26" s="106"/>
      <c r="Q26" s="106"/>
      <c r="R26" s="216"/>
      <c r="S26" s="105"/>
      <c r="T26" s="106"/>
      <c r="U26" s="106"/>
      <c r="V26" s="106"/>
      <c r="W26" s="216"/>
      <c r="X26" s="106"/>
      <c r="Y26" s="106"/>
      <c r="Z26" s="106"/>
      <c r="AA26" s="106"/>
      <c r="AB26" s="216"/>
      <c r="AC26" s="106"/>
      <c r="AD26" s="106"/>
      <c r="AE26" s="106"/>
      <c r="AF26" s="106"/>
    </row>
    <row r="27" spans="1:32" s="93" customFormat="1">
      <c r="A27" s="147" t="s">
        <v>45</v>
      </c>
      <c r="B27" s="148" t="s">
        <v>177</v>
      </c>
      <c r="C27" s="149">
        <f>SUM(C28:C32)</f>
        <v>90953</v>
      </c>
      <c r="D27" s="149">
        <f>SUM(D28:D32)</f>
        <v>0</v>
      </c>
      <c r="E27" s="149">
        <f>SUM(E28:E32)</f>
        <v>11086</v>
      </c>
      <c r="F27" s="149">
        <f>SUM(F28:F32)</f>
        <v>5228</v>
      </c>
      <c r="G27" s="149">
        <f>SUM(G28:G32)</f>
        <v>74639</v>
      </c>
      <c r="H27" s="217">
        <f t="shared" ref="H27:AF27" si="6">SUM(H28:H32)</f>
        <v>153984</v>
      </c>
      <c r="I27" s="149">
        <f t="shared" si="6"/>
        <v>145280</v>
      </c>
      <c r="J27" s="149">
        <f t="shared" si="6"/>
        <v>5173</v>
      </c>
      <c r="K27" s="149">
        <f t="shared" si="6"/>
        <v>23923</v>
      </c>
      <c r="L27" s="149">
        <f t="shared" si="6"/>
        <v>-20392</v>
      </c>
      <c r="M27" s="217">
        <f t="shared" si="6"/>
        <v>20833</v>
      </c>
      <c r="N27" s="149">
        <f t="shared" si="6"/>
        <v>56033</v>
      </c>
      <c r="O27" s="149">
        <f t="shared" si="6"/>
        <v>-4854</v>
      </c>
      <c r="P27" s="149">
        <f t="shared" si="6"/>
        <v>20630</v>
      </c>
      <c r="Q27" s="149">
        <f t="shared" si="6"/>
        <v>-50976</v>
      </c>
      <c r="R27" s="217">
        <f t="shared" si="6"/>
        <v>-184634</v>
      </c>
      <c r="S27" s="149">
        <f t="shared" si="6"/>
        <v>-188908</v>
      </c>
      <c r="T27" s="149">
        <f t="shared" si="6"/>
        <v>52806</v>
      </c>
      <c r="U27" s="149">
        <f t="shared" si="6"/>
        <v>74460</v>
      </c>
      <c r="V27" s="149">
        <f t="shared" si="6"/>
        <v>-122992</v>
      </c>
      <c r="W27" s="217">
        <f t="shared" si="6"/>
        <v>-1731035</v>
      </c>
      <c r="X27" s="149">
        <f t="shared" si="6"/>
        <v>-341484</v>
      </c>
      <c r="Y27" s="149">
        <f t="shared" si="6"/>
        <v>-415423</v>
      </c>
      <c r="Z27" s="149">
        <f t="shared" si="6"/>
        <v>-451196</v>
      </c>
      <c r="AA27" s="149">
        <f t="shared" si="6"/>
        <v>-522932</v>
      </c>
      <c r="AB27" s="217">
        <f t="shared" si="6"/>
        <v>-2081781</v>
      </c>
      <c r="AC27" s="149">
        <f t="shared" si="6"/>
        <v>-954291</v>
      </c>
      <c r="AD27" s="149">
        <f t="shared" si="6"/>
        <v>-444062</v>
      </c>
      <c r="AE27" s="149">
        <f t="shared" si="6"/>
        <v>-270651</v>
      </c>
      <c r="AF27" s="149">
        <f t="shared" si="6"/>
        <v>-412777</v>
      </c>
    </row>
    <row r="28" spans="1:32" s="93" customFormat="1">
      <c r="A28" s="100" t="s">
        <v>39</v>
      </c>
      <c r="B28" s="34" t="s">
        <v>177</v>
      </c>
      <c r="C28" s="96">
        <f>D28+E28+F28+G28</f>
        <v>-14441</v>
      </c>
      <c r="D28" s="96"/>
      <c r="E28" s="108">
        <v>-5855</v>
      </c>
      <c r="F28" s="108">
        <v>-4484</v>
      </c>
      <c r="G28" s="108">
        <v>-4102</v>
      </c>
      <c r="H28" s="212">
        <f>I28+J28+K28+L28</f>
        <v>-19093</v>
      </c>
      <c r="I28" s="96">
        <v>-5451</v>
      </c>
      <c r="J28" s="96">
        <v>-4505</v>
      </c>
      <c r="K28" s="96">
        <v>-3840</v>
      </c>
      <c r="L28" s="96">
        <v>-5297</v>
      </c>
      <c r="M28" s="212">
        <f>N28+O28+P28+Q28</f>
        <v>-20661</v>
      </c>
      <c r="N28" s="96">
        <v>-6358</v>
      </c>
      <c r="O28" s="96">
        <v>-4138</v>
      </c>
      <c r="P28" s="96">
        <v>-5251</v>
      </c>
      <c r="Q28" s="96">
        <v>-4914</v>
      </c>
      <c r="R28" s="212">
        <f>S28+T28+U28+V28</f>
        <v>-23965</v>
      </c>
      <c r="S28" s="96">
        <v>-6780</v>
      </c>
      <c r="T28" s="96">
        <v>-6035</v>
      </c>
      <c r="U28" s="96">
        <v>-6215</v>
      </c>
      <c r="V28" s="96">
        <v>-4935</v>
      </c>
      <c r="W28" s="212">
        <f>X28+Y28+Z28+AA28</f>
        <v>-32507</v>
      </c>
      <c r="X28" s="96">
        <v>-10863</v>
      </c>
      <c r="Y28" s="96">
        <v>-6886</v>
      </c>
      <c r="Z28" s="96">
        <v>-7283</v>
      </c>
      <c r="AA28" s="96">
        <v>-7475</v>
      </c>
      <c r="AB28" s="212">
        <f>AC28+AD28+AE28+AF28</f>
        <v>-32959</v>
      </c>
      <c r="AC28" s="96">
        <v>-26676</v>
      </c>
      <c r="AD28" s="96">
        <v>-2654</v>
      </c>
      <c r="AE28" s="96">
        <v>-1872</v>
      </c>
      <c r="AF28" s="96">
        <v>-1757</v>
      </c>
    </row>
    <row r="29" spans="1:32" s="93" customFormat="1">
      <c r="A29" s="100" t="s">
        <v>40</v>
      </c>
      <c r="B29" s="34" t="s">
        <v>177</v>
      </c>
      <c r="C29" s="96">
        <f>D29+E29+F29+G29</f>
        <v>-47</v>
      </c>
      <c r="D29" s="96"/>
      <c r="E29" s="108">
        <v>-32</v>
      </c>
      <c r="F29" s="108">
        <v>-9</v>
      </c>
      <c r="G29" s="108">
        <v>-6</v>
      </c>
      <c r="H29" s="212">
        <f>I29+J29+K29+L29</f>
        <v>-1750</v>
      </c>
      <c r="I29" s="96">
        <v>-35</v>
      </c>
      <c r="J29" s="96">
        <v>-7</v>
      </c>
      <c r="K29" s="96">
        <v>-1707</v>
      </c>
      <c r="L29" s="96">
        <v>-1</v>
      </c>
      <c r="M29" s="212">
        <f>N29+O29+P29+Q29</f>
        <v>-68</v>
      </c>
      <c r="N29" s="96">
        <v>-8</v>
      </c>
      <c r="O29" s="96">
        <v>-45</v>
      </c>
      <c r="P29" s="96">
        <v>-13</v>
      </c>
      <c r="Q29" s="96">
        <v>-2</v>
      </c>
      <c r="R29" s="212">
        <f>S29+T29+U29+V29</f>
        <v>-42</v>
      </c>
      <c r="S29" s="96">
        <v>-20</v>
      </c>
      <c r="T29" s="96">
        <v>-9</v>
      </c>
      <c r="U29" s="96">
        <v>-10</v>
      </c>
      <c r="V29" s="96">
        <v>-3</v>
      </c>
      <c r="W29" s="212">
        <f>X29+Y29+Z29+AA29</f>
        <v>-13342</v>
      </c>
      <c r="X29" s="96">
        <v>-1223</v>
      </c>
      <c r="Y29" s="96">
        <v>-3099</v>
      </c>
      <c r="Z29" s="96">
        <v>-6985</v>
      </c>
      <c r="AA29" s="96">
        <v>-2035</v>
      </c>
      <c r="AB29" s="212">
        <f>AC29+AD29+AE29+AF29</f>
        <v>-25379</v>
      </c>
      <c r="AC29" s="96">
        <v>-25378</v>
      </c>
      <c r="AD29" s="96">
        <v>0</v>
      </c>
      <c r="AE29" s="96">
        <v>2480</v>
      </c>
      <c r="AF29" s="96">
        <v>-2481</v>
      </c>
    </row>
    <row r="30" spans="1:32" s="93" customFormat="1">
      <c r="A30" s="100" t="s">
        <v>41</v>
      </c>
      <c r="B30" s="34" t="s">
        <v>177</v>
      </c>
      <c r="C30" s="96">
        <f>D30+E30+F30+G30</f>
        <v>-13103</v>
      </c>
      <c r="D30" s="96"/>
      <c r="E30" s="108">
        <v>-5145</v>
      </c>
      <c r="F30" s="108">
        <v>-3964</v>
      </c>
      <c r="G30" s="108">
        <v>-3994</v>
      </c>
      <c r="H30" s="212">
        <f>I30+J30+K30+L30</f>
        <v>-20830</v>
      </c>
      <c r="I30" s="96">
        <v>-4404</v>
      </c>
      <c r="J30" s="96">
        <v>-6153</v>
      </c>
      <c r="K30" s="96">
        <v>-5701</v>
      </c>
      <c r="L30" s="96">
        <v>-4572</v>
      </c>
      <c r="M30" s="212">
        <f>N30+O30+P30+Q30</f>
        <v>-21753</v>
      </c>
      <c r="N30" s="96">
        <v>-7721</v>
      </c>
      <c r="O30" s="96">
        <v>-5387</v>
      </c>
      <c r="P30" s="96">
        <v>-3140</v>
      </c>
      <c r="Q30" s="96">
        <v>-5505</v>
      </c>
      <c r="R30" s="212">
        <f>S30+T30+U30+V30</f>
        <v>-27397</v>
      </c>
      <c r="S30" s="96">
        <v>-3696</v>
      </c>
      <c r="T30" s="96">
        <v>-7745</v>
      </c>
      <c r="U30" s="96">
        <v>-7777</v>
      </c>
      <c r="V30" s="96">
        <v>-8179</v>
      </c>
      <c r="W30" s="212">
        <f>X30+Y30+Z30+AA30</f>
        <v>-81996</v>
      </c>
      <c r="X30" s="96">
        <v>-25723</v>
      </c>
      <c r="Y30" s="96">
        <v>-19143</v>
      </c>
      <c r="Z30" s="96">
        <v>-18776</v>
      </c>
      <c r="AA30" s="96">
        <v>-18354</v>
      </c>
      <c r="AB30" s="212">
        <f>AC30+AD30+AE30+AF30</f>
        <v>-124594</v>
      </c>
      <c r="AC30" s="96">
        <v>-61992</v>
      </c>
      <c r="AD30" s="96">
        <v>-24137</v>
      </c>
      <c r="AE30" s="96">
        <v>-20952</v>
      </c>
      <c r="AF30" s="96">
        <v>-17513</v>
      </c>
    </row>
    <row r="31" spans="1:32" s="93" customFormat="1">
      <c r="A31" s="100" t="s">
        <v>42</v>
      </c>
      <c r="B31" s="34" t="s">
        <v>177</v>
      </c>
      <c r="C31" s="96">
        <f>D31+E31+F31+G31</f>
        <v>-2</v>
      </c>
      <c r="D31" s="96"/>
      <c r="E31" s="108">
        <v>-1</v>
      </c>
      <c r="F31" s="108">
        <v>0</v>
      </c>
      <c r="G31" s="108">
        <v>-1</v>
      </c>
      <c r="H31" s="212">
        <f>I31+J31+K31+L31</f>
        <v>-1491</v>
      </c>
      <c r="I31" s="96">
        <v>-3</v>
      </c>
      <c r="J31" s="96">
        <v>-1270</v>
      </c>
      <c r="K31" s="96">
        <v>-24</v>
      </c>
      <c r="L31" s="96">
        <v>-194</v>
      </c>
      <c r="M31" s="212">
        <f>N31+O31+P31+Q31</f>
        <v>-119</v>
      </c>
      <c r="N31" s="96">
        <v>-28</v>
      </c>
      <c r="O31" s="96">
        <v>-24</v>
      </c>
      <c r="P31" s="96">
        <v>-29</v>
      </c>
      <c r="Q31" s="96">
        <v>-38</v>
      </c>
      <c r="R31" s="212">
        <f>S31+T31+U31+V31</f>
        <v>-454</v>
      </c>
      <c r="S31" s="96">
        <v>-156</v>
      </c>
      <c r="T31" s="96">
        <v>-76</v>
      </c>
      <c r="U31" s="96">
        <v>-128</v>
      </c>
      <c r="V31" s="96">
        <v>-94</v>
      </c>
      <c r="W31" s="212">
        <f>X31+Y31+Z31+AA31</f>
        <v>-475</v>
      </c>
      <c r="X31" s="96">
        <v>-166</v>
      </c>
      <c r="Y31" s="96">
        <v>-86</v>
      </c>
      <c r="Z31" s="96">
        <v>-131</v>
      </c>
      <c r="AA31" s="96">
        <v>-92</v>
      </c>
      <c r="AB31" s="212">
        <f>AC31+AD31+AE31+AF31</f>
        <v>-1358</v>
      </c>
      <c r="AC31" s="96">
        <v>-1259</v>
      </c>
      <c r="AD31" s="96">
        <v>-18</v>
      </c>
      <c r="AE31" s="96">
        <v>-38</v>
      </c>
      <c r="AF31" s="96">
        <v>-43</v>
      </c>
    </row>
    <row r="32" spans="1:32" s="93" customFormat="1">
      <c r="A32" s="100" t="s">
        <v>46</v>
      </c>
      <c r="B32" s="34" t="s">
        <v>177</v>
      </c>
      <c r="C32" s="96">
        <f>D32+E32+F32+G32</f>
        <v>118546</v>
      </c>
      <c r="D32" s="96"/>
      <c r="E32" s="108">
        <v>22119</v>
      </c>
      <c r="F32" s="108">
        <v>13685</v>
      </c>
      <c r="G32" s="108">
        <v>82742</v>
      </c>
      <c r="H32" s="212">
        <f>I32+J32+K32+L32</f>
        <v>197148</v>
      </c>
      <c r="I32" s="96">
        <v>155173</v>
      </c>
      <c r="J32" s="96">
        <v>17108</v>
      </c>
      <c r="K32" s="96">
        <v>35195</v>
      </c>
      <c r="L32" s="96">
        <v>-10328</v>
      </c>
      <c r="M32" s="212">
        <f>N32+O32+P32+Q32</f>
        <v>63434</v>
      </c>
      <c r="N32" s="96">
        <v>70148</v>
      </c>
      <c r="O32" s="96">
        <v>4740</v>
      </c>
      <c r="P32" s="96">
        <v>29063</v>
      </c>
      <c r="Q32" s="96">
        <v>-40517</v>
      </c>
      <c r="R32" s="212">
        <f>S32+T32+U32+V32</f>
        <v>-132776</v>
      </c>
      <c r="S32" s="96">
        <v>-178256</v>
      </c>
      <c r="T32" s="96">
        <v>66671</v>
      </c>
      <c r="U32" s="96">
        <v>88590</v>
      </c>
      <c r="V32" s="96">
        <v>-109781</v>
      </c>
      <c r="W32" s="212">
        <f>X32+Y32+Z32+AA32</f>
        <v>-1602715</v>
      </c>
      <c r="X32" s="96">
        <v>-303509</v>
      </c>
      <c r="Y32" s="96">
        <v>-386209</v>
      </c>
      <c r="Z32" s="96">
        <v>-418021</v>
      </c>
      <c r="AA32" s="96">
        <v>-494976</v>
      </c>
      <c r="AB32" s="212">
        <f>AC32+AD32+AE32+AF32</f>
        <v>-1897491</v>
      </c>
      <c r="AC32" s="96">
        <v>-838986</v>
      </c>
      <c r="AD32" s="96">
        <v>-417253</v>
      </c>
      <c r="AE32" s="96">
        <v>-250269</v>
      </c>
      <c r="AF32" s="96">
        <v>-390983</v>
      </c>
    </row>
    <row r="33" spans="1:32" s="93" customFormat="1">
      <c r="A33" s="100"/>
      <c r="B33" s="31"/>
      <c r="C33" s="95"/>
      <c r="D33" s="95"/>
      <c r="E33" s="96"/>
      <c r="F33" s="96"/>
      <c r="G33" s="96"/>
      <c r="H33" s="212"/>
      <c r="I33" s="96"/>
      <c r="J33" s="96"/>
      <c r="K33" s="96"/>
      <c r="L33" s="96"/>
      <c r="M33" s="212"/>
      <c r="N33" s="96"/>
      <c r="O33" s="96"/>
      <c r="P33" s="95"/>
      <c r="Q33" s="96"/>
      <c r="R33" s="212"/>
      <c r="S33" s="95"/>
      <c r="T33" s="96"/>
      <c r="U33" s="95"/>
      <c r="V33" s="96"/>
      <c r="W33" s="212"/>
      <c r="X33" s="96"/>
      <c r="Y33" s="96"/>
      <c r="Z33" s="96"/>
      <c r="AA33" s="96"/>
      <c r="AB33" s="212"/>
      <c r="AC33" s="96"/>
      <c r="AD33" s="96"/>
      <c r="AE33" s="96"/>
      <c r="AF33" s="96"/>
    </row>
    <row r="34" spans="1:32" s="93" customFormat="1">
      <c r="A34" s="147" t="s">
        <v>47</v>
      </c>
      <c r="B34" s="148" t="s">
        <v>177</v>
      </c>
      <c r="C34" s="149">
        <f t="shared" ref="C34:O34" si="7">SUM(C35:C39)</f>
        <v>-779342</v>
      </c>
      <c r="D34" s="149">
        <f t="shared" si="7"/>
        <v>0</v>
      </c>
      <c r="E34" s="149">
        <f t="shared" si="7"/>
        <v>-184100</v>
      </c>
      <c r="F34" s="149">
        <f t="shared" si="7"/>
        <v>-307505</v>
      </c>
      <c r="G34" s="149">
        <f t="shared" si="7"/>
        <v>-287737</v>
      </c>
      <c r="H34" s="217">
        <f t="shared" si="7"/>
        <v>-587164</v>
      </c>
      <c r="I34" s="149">
        <f t="shared" si="7"/>
        <v>-175799</v>
      </c>
      <c r="J34" s="149">
        <f t="shared" si="7"/>
        <v>-140195</v>
      </c>
      <c r="K34" s="149">
        <f t="shared" si="7"/>
        <v>-144542</v>
      </c>
      <c r="L34" s="149">
        <f t="shared" si="7"/>
        <v>-126628</v>
      </c>
      <c r="M34" s="217">
        <f t="shared" si="7"/>
        <v>-516649</v>
      </c>
      <c r="N34" s="149">
        <f t="shared" si="7"/>
        <v>-173732</v>
      </c>
      <c r="O34" s="149">
        <f t="shared" si="7"/>
        <v>-101362</v>
      </c>
      <c r="P34" s="149">
        <f t="shared" ref="P34:AF34" si="8">SUM(P35:P39)</f>
        <v>-131908</v>
      </c>
      <c r="Q34" s="149">
        <f t="shared" si="8"/>
        <v>-109647</v>
      </c>
      <c r="R34" s="217">
        <f t="shared" si="8"/>
        <v>-489965</v>
      </c>
      <c r="S34" s="149">
        <f t="shared" si="8"/>
        <v>-155060</v>
      </c>
      <c r="T34" s="149">
        <f t="shared" si="8"/>
        <v>-125739</v>
      </c>
      <c r="U34" s="149">
        <f t="shared" si="8"/>
        <v>-126030</v>
      </c>
      <c r="V34" s="149">
        <f t="shared" si="8"/>
        <v>-83136</v>
      </c>
      <c r="W34" s="217">
        <f t="shared" si="8"/>
        <v>-557838</v>
      </c>
      <c r="X34" s="149">
        <f t="shared" si="8"/>
        <v>-234307</v>
      </c>
      <c r="Y34" s="149">
        <f t="shared" si="8"/>
        <v>-117088</v>
      </c>
      <c r="Z34" s="149">
        <f t="shared" si="8"/>
        <v>-104950</v>
      </c>
      <c r="AA34" s="149">
        <f t="shared" si="8"/>
        <v>-101493</v>
      </c>
      <c r="AB34" s="217">
        <f t="shared" si="8"/>
        <v>-488211</v>
      </c>
      <c r="AC34" s="149">
        <f t="shared" si="8"/>
        <v>-91694</v>
      </c>
      <c r="AD34" s="149">
        <f t="shared" si="8"/>
        <v>-141079</v>
      </c>
      <c r="AE34" s="149">
        <f t="shared" si="8"/>
        <v>-158511</v>
      </c>
      <c r="AF34" s="149">
        <f t="shared" si="8"/>
        <v>-96927</v>
      </c>
    </row>
    <row r="35" spans="1:32" s="93" customFormat="1">
      <c r="A35" s="100" t="s">
        <v>39</v>
      </c>
      <c r="B35" s="34" t="s">
        <v>177</v>
      </c>
      <c r="C35" s="96">
        <f>D35+E35+F35+G35</f>
        <v>-228089</v>
      </c>
      <c r="D35" s="96"/>
      <c r="E35" s="108">
        <v>-83643</v>
      </c>
      <c r="F35" s="108">
        <v>-72629</v>
      </c>
      <c r="G35" s="108">
        <v>-71817</v>
      </c>
      <c r="H35" s="212">
        <f>I35+J35+K35+L35</f>
        <v>-286293</v>
      </c>
      <c r="I35" s="96">
        <v>-75303</v>
      </c>
      <c r="J35" s="96">
        <v>-78019</v>
      </c>
      <c r="K35" s="96">
        <v>-65678</v>
      </c>
      <c r="L35" s="96">
        <v>-67293</v>
      </c>
      <c r="M35" s="212">
        <f>N35+O35+P35+Q35</f>
        <v>-292081</v>
      </c>
      <c r="N35" s="96">
        <v>-117224</v>
      </c>
      <c r="O35" s="96">
        <v>-45722</v>
      </c>
      <c r="P35" s="96">
        <v>-73499</v>
      </c>
      <c r="Q35" s="96">
        <v>-55636</v>
      </c>
      <c r="R35" s="212">
        <f>S35+T35+U35+V35</f>
        <v>-279961</v>
      </c>
      <c r="S35" s="96">
        <v>-94554</v>
      </c>
      <c r="T35" s="96">
        <v>-74262</v>
      </c>
      <c r="U35" s="96">
        <v>-75170</v>
      </c>
      <c r="V35" s="96">
        <v>-35975</v>
      </c>
      <c r="W35" s="212">
        <f>X35+Y35+Z35+AA35</f>
        <v>-282039</v>
      </c>
      <c r="X35" s="96">
        <v>-101300</v>
      </c>
      <c r="Y35" s="96">
        <v>-64907</v>
      </c>
      <c r="Z35" s="96">
        <v>-56732</v>
      </c>
      <c r="AA35" s="96">
        <v>-59100</v>
      </c>
      <c r="AB35" s="212">
        <f>AC35+AD35+AE35+AF35</f>
        <v>-230087</v>
      </c>
      <c r="AC35" s="96">
        <v>-50026</v>
      </c>
      <c r="AD35" s="96">
        <v>-66315</v>
      </c>
      <c r="AE35" s="96">
        <v>-65041</v>
      </c>
      <c r="AF35" s="96">
        <v>-48705</v>
      </c>
    </row>
    <row r="36" spans="1:32" s="93" customFormat="1">
      <c r="A36" s="100" t="s">
        <v>40</v>
      </c>
      <c r="B36" s="34" t="s">
        <v>177</v>
      </c>
      <c r="C36" s="96">
        <f>D36+E36+F36+G36</f>
        <v>-1650</v>
      </c>
      <c r="D36" s="96"/>
      <c r="E36" s="108">
        <v>-715</v>
      </c>
      <c r="F36" s="108">
        <v>-551</v>
      </c>
      <c r="G36" s="108">
        <v>-384</v>
      </c>
      <c r="H36" s="212">
        <f>I36+J36+K36+L36</f>
        <v>-2339</v>
      </c>
      <c r="I36" s="96">
        <v>-677</v>
      </c>
      <c r="J36" s="96">
        <v>-736</v>
      </c>
      <c r="K36" s="96">
        <v>-622</v>
      </c>
      <c r="L36" s="96">
        <v>-304</v>
      </c>
      <c r="M36" s="212">
        <f>N36+O36+P36+Q36</f>
        <v>-2221</v>
      </c>
      <c r="N36" s="96">
        <v>73</v>
      </c>
      <c r="O36" s="96">
        <v>-1312</v>
      </c>
      <c r="P36" s="96">
        <v>-700</v>
      </c>
      <c r="Q36" s="96">
        <v>-282</v>
      </c>
      <c r="R36" s="212">
        <f>S36+T36+U36+V36</f>
        <v>-2838</v>
      </c>
      <c r="S36" s="96">
        <v>-701</v>
      </c>
      <c r="T36" s="96">
        <v>-867</v>
      </c>
      <c r="U36" s="96">
        <v>-819</v>
      </c>
      <c r="V36" s="96">
        <v>-451</v>
      </c>
      <c r="W36" s="212">
        <f>X36+Y36+Z36+AA36</f>
        <v>-2616</v>
      </c>
      <c r="X36" s="96">
        <v>-1153</v>
      </c>
      <c r="Y36" s="96">
        <v>-595</v>
      </c>
      <c r="Z36" s="96">
        <v>-480</v>
      </c>
      <c r="AA36" s="96">
        <v>-388</v>
      </c>
      <c r="AB36" s="212">
        <f>AC36+AD36+AE36+AF36</f>
        <v>-14766</v>
      </c>
      <c r="AC36" s="96">
        <v>13980</v>
      </c>
      <c r="AD36" s="96">
        <v>-10520</v>
      </c>
      <c r="AE36" s="96">
        <v>-16956</v>
      </c>
      <c r="AF36" s="96">
        <v>-1270</v>
      </c>
    </row>
    <row r="37" spans="1:32" s="93" customFormat="1">
      <c r="A37" s="100" t="s">
        <v>41</v>
      </c>
      <c r="B37" s="34" t="s">
        <v>177</v>
      </c>
      <c r="C37" s="96">
        <f>D37+E37+F37+G37</f>
        <v>-184807</v>
      </c>
      <c r="D37" s="96"/>
      <c r="E37" s="108">
        <v>-69426</v>
      </c>
      <c r="F37" s="108">
        <v>-68075</v>
      </c>
      <c r="G37" s="108">
        <v>-47306</v>
      </c>
      <c r="H37" s="212">
        <f>I37+J37+K37+L37</f>
        <v>-202392</v>
      </c>
      <c r="I37" s="96">
        <v>-59602</v>
      </c>
      <c r="J37" s="96">
        <v>-43392</v>
      </c>
      <c r="K37" s="96">
        <v>-54826</v>
      </c>
      <c r="L37" s="96">
        <v>-44572</v>
      </c>
      <c r="M37" s="212">
        <f>N37+O37+P37+Q37</f>
        <v>-157212</v>
      </c>
      <c r="N37" s="96">
        <v>-45213</v>
      </c>
      <c r="O37" s="96">
        <v>-38146</v>
      </c>
      <c r="P37" s="96">
        <v>-35701</v>
      </c>
      <c r="Q37" s="96">
        <v>-38152</v>
      </c>
      <c r="R37" s="212">
        <f>S37+T37+U37+V37</f>
        <v>-129651</v>
      </c>
      <c r="S37" s="96">
        <v>-30498</v>
      </c>
      <c r="T37" s="96">
        <v>-32959</v>
      </c>
      <c r="U37" s="96">
        <v>-38192</v>
      </c>
      <c r="V37" s="96">
        <v>-28002</v>
      </c>
      <c r="W37" s="212">
        <f>X37+Y37+Z37+AA37</f>
        <v>-143309</v>
      </c>
      <c r="X37" s="96">
        <v>-38291</v>
      </c>
      <c r="Y37" s="96">
        <v>-39298</v>
      </c>
      <c r="Z37" s="96">
        <v>-36805</v>
      </c>
      <c r="AA37" s="96">
        <v>-28915</v>
      </c>
      <c r="AB37" s="212">
        <f>AC37+AD37+AE37+AF37</f>
        <v>-182238</v>
      </c>
      <c r="AC37" s="96">
        <v>-45998</v>
      </c>
      <c r="AD37" s="96">
        <v>-52570</v>
      </c>
      <c r="AE37" s="96">
        <v>-47845</v>
      </c>
      <c r="AF37" s="96">
        <v>-35825</v>
      </c>
    </row>
    <row r="38" spans="1:32" s="93" customFormat="1">
      <c r="A38" s="100" t="s">
        <v>42</v>
      </c>
      <c r="B38" s="34" t="s">
        <v>177</v>
      </c>
      <c r="C38" s="96">
        <f>D38+E38+F38+G38</f>
        <v>-72944</v>
      </c>
      <c r="D38" s="96"/>
      <c r="E38" s="108">
        <v>-19853</v>
      </c>
      <c r="F38" s="108">
        <v>115139</v>
      </c>
      <c r="G38" s="108">
        <v>-168230</v>
      </c>
      <c r="H38" s="212">
        <f>I38+J38+K38+L38</f>
        <v>-96140</v>
      </c>
      <c r="I38" s="96">
        <v>-40217</v>
      </c>
      <c r="J38" s="96">
        <v>-18048</v>
      </c>
      <c r="K38" s="96">
        <v>-23416</v>
      </c>
      <c r="L38" s="96">
        <v>-14459</v>
      </c>
      <c r="M38" s="212">
        <f>N38+O38+P38+Q38</f>
        <v>-65135</v>
      </c>
      <c r="N38" s="96">
        <v>-11368</v>
      </c>
      <c r="O38" s="96">
        <v>-16182</v>
      </c>
      <c r="P38" s="96">
        <v>-22008</v>
      </c>
      <c r="Q38" s="96">
        <v>-15577</v>
      </c>
      <c r="R38" s="212">
        <f>S38+T38+U38+V38</f>
        <v>-77515</v>
      </c>
      <c r="S38" s="96">
        <v>-29307</v>
      </c>
      <c r="T38" s="96">
        <v>-17651</v>
      </c>
      <c r="U38" s="96">
        <v>-11849</v>
      </c>
      <c r="V38" s="96">
        <v>-18708</v>
      </c>
      <c r="W38" s="212">
        <f>X38+Y38+Z38+AA38</f>
        <v>-129874</v>
      </c>
      <c r="X38" s="96">
        <v>-93563</v>
      </c>
      <c r="Y38" s="96">
        <v>-12288</v>
      </c>
      <c r="Z38" s="96">
        <v>-10933</v>
      </c>
      <c r="AA38" s="96">
        <v>-13090</v>
      </c>
      <c r="AB38" s="212">
        <f>AC38+AD38+AE38+AF38</f>
        <v>-61120</v>
      </c>
      <c r="AC38" s="96">
        <v>-9650</v>
      </c>
      <c r="AD38" s="96">
        <v>-11674</v>
      </c>
      <c r="AE38" s="96">
        <v>-28669</v>
      </c>
      <c r="AF38" s="96">
        <v>-11127</v>
      </c>
    </row>
    <row r="39" spans="1:32" s="93" customFormat="1">
      <c r="A39" s="100" t="s">
        <v>48</v>
      </c>
      <c r="B39" s="86" t="s">
        <v>177</v>
      </c>
      <c r="C39" s="108">
        <f>SUM(D39:G39)</f>
        <v>-291852</v>
      </c>
      <c r="D39" s="108"/>
      <c r="E39" s="108">
        <v>-10463</v>
      </c>
      <c r="F39" s="108">
        <v>-281389</v>
      </c>
      <c r="G39" s="108">
        <v>0</v>
      </c>
      <c r="H39" s="178"/>
      <c r="I39" s="108"/>
      <c r="J39" s="108"/>
      <c r="K39" s="108"/>
      <c r="L39" s="108"/>
      <c r="M39" s="178"/>
      <c r="N39" s="108"/>
      <c r="O39" s="108"/>
      <c r="P39" s="108"/>
      <c r="Q39" s="108"/>
      <c r="R39" s="178"/>
      <c r="S39" s="108"/>
      <c r="T39" s="108"/>
      <c r="U39" s="108"/>
      <c r="V39" s="108"/>
      <c r="W39" s="178"/>
      <c r="X39" s="108"/>
      <c r="Y39" s="108"/>
      <c r="Z39" s="108"/>
      <c r="AA39" s="108"/>
      <c r="AB39" s="178"/>
      <c r="AC39" s="108"/>
      <c r="AD39" s="108"/>
      <c r="AE39" s="108"/>
      <c r="AF39" s="108"/>
    </row>
    <row r="40" spans="1:32" s="93" customFormat="1">
      <c r="A40" s="100"/>
      <c r="B40" s="34"/>
      <c r="C40" s="96"/>
      <c r="D40" s="96"/>
      <c r="E40" s="96"/>
      <c r="F40" s="96"/>
      <c r="G40" s="96"/>
      <c r="H40" s="212"/>
      <c r="I40" s="96"/>
      <c r="J40" s="96"/>
      <c r="K40" s="96"/>
      <c r="L40" s="96"/>
      <c r="M40" s="212"/>
      <c r="N40" s="96"/>
      <c r="O40" s="96"/>
      <c r="P40" s="95"/>
      <c r="Q40" s="96"/>
      <c r="R40" s="212"/>
      <c r="S40" s="96"/>
      <c r="T40" s="96"/>
      <c r="U40" s="95"/>
      <c r="V40" s="96"/>
      <c r="W40" s="212"/>
      <c r="X40" s="96"/>
      <c r="Y40" s="96"/>
      <c r="Z40" s="96"/>
      <c r="AA40" s="96"/>
      <c r="AB40" s="212"/>
      <c r="AC40" s="96"/>
      <c r="AD40" s="96"/>
      <c r="AE40" s="96"/>
      <c r="AF40" s="96"/>
    </row>
    <row r="41" spans="1:32" s="93" customFormat="1">
      <c r="A41" s="147" t="s">
        <v>49</v>
      </c>
      <c r="B41" s="148" t="s">
        <v>177</v>
      </c>
      <c r="C41" s="149">
        <f>SUM(C42:C45)</f>
        <v>-558875</v>
      </c>
      <c r="D41" s="149">
        <f>SUM(D42:D45)</f>
        <v>0</v>
      </c>
      <c r="E41" s="149">
        <f>SUM(E42:E45)</f>
        <v>-319808</v>
      </c>
      <c r="F41" s="149">
        <f>SUM(F42:F45)</f>
        <v>-98492</v>
      </c>
      <c r="G41" s="149">
        <f>SUM(G42:G45)</f>
        <v>-140575</v>
      </c>
      <c r="H41" s="217">
        <f t="shared" ref="H41:AF41" si="9">SUM(H42:H45)</f>
        <v>-650456</v>
      </c>
      <c r="I41" s="149">
        <f t="shared" si="9"/>
        <v>-179439</v>
      </c>
      <c r="J41" s="149">
        <f t="shared" si="9"/>
        <v>-161862</v>
      </c>
      <c r="K41" s="149">
        <f t="shared" si="9"/>
        <v>-164915</v>
      </c>
      <c r="L41" s="149">
        <f t="shared" si="9"/>
        <v>-144240</v>
      </c>
      <c r="M41" s="217">
        <f t="shared" si="9"/>
        <v>-995024</v>
      </c>
      <c r="N41" s="149">
        <f t="shared" si="9"/>
        <v>-217195</v>
      </c>
      <c r="O41" s="149">
        <f t="shared" si="9"/>
        <v>-130299</v>
      </c>
      <c r="P41" s="149">
        <f t="shared" si="9"/>
        <v>-341113</v>
      </c>
      <c r="Q41" s="149">
        <f t="shared" si="9"/>
        <v>-306417</v>
      </c>
      <c r="R41" s="217">
        <f t="shared" si="9"/>
        <v>-2608196</v>
      </c>
      <c r="S41" s="149">
        <f t="shared" si="9"/>
        <v>-2116972</v>
      </c>
      <c r="T41" s="149">
        <f t="shared" si="9"/>
        <v>-71796</v>
      </c>
      <c r="U41" s="149">
        <f t="shared" si="9"/>
        <v>-208515</v>
      </c>
      <c r="V41" s="149">
        <f t="shared" si="9"/>
        <v>-210913</v>
      </c>
      <c r="W41" s="217">
        <f t="shared" si="9"/>
        <v>-1076449</v>
      </c>
      <c r="X41" s="149">
        <f t="shared" si="9"/>
        <v>35261</v>
      </c>
      <c r="Y41" s="149">
        <f t="shared" si="9"/>
        <v>-409334</v>
      </c>
      <c r="Z41" s="149">
        <f t="shared" si="9"/>
        <v>-227495</v>
      </c>
      <c r="AA41" s="149">
        <f t="shared" si="9"/>
        <v>-474881</v>
      </c>
      <c r="AB41" s="217">
        <f t="shared" si="9"/>
        <v>-1186147</v>
      </c>
      <c r="AC41" s="149">
        <f t="shared" si="9"/>
        <v>-502193</v>
      </c>
      <c r="AD41" s="149">
        <f t="shared" si="9"/>
        <v>-177540</v>
      </c>
      <c r="AE41" s="149">
        <f t="shared" si="9"/>
        <v>-173437</v>
      </c>
      <c r="AF41" s="149">
        <f t="shared" si="9"/>
        <v>-332977</v>
      </c>
    </row>
    <row r="42" spans="1:32" s="93" customFormat="1">
      <c r="A42" s="100" t="s">
        <v>50</v>
      </c>
      <c r="B42" s="31" t="s">
        <v>177</v>
      </c>
      <c r="C42" s="95">
        <f>D42+E42+F42+G42</f>
        <v>-578486</v>
      </c>
      <c r="D42" s="95"/>
      <c r="E42" s="96">
        <v>-329043</v>
      </c>
      <c r="F42" s="96">
        <v>-105244</v>
      </c>
      <c r="G42" s="96">
        <v>-144199</v>
      </c>
      <c r="H42" s="212">
        <f>I42+J42+K42+L42</f>
        <v>-679450</v>
      </c>
      <c r="I42" s="96">
        <v>-208855</v>
      </c>
      <c r="J42" s="96">
        <v>-150705</v>
      </c>
      <c r="K42" s="96">
        <v>-173822</v>
      </c>
      <c r="L42" s="96">
        <v>-146068</v>
      </c>
      <c r="M42" s="212">
        <f>N42+O42+P42+Q42</f>
        <v>-1027842</v>
      </c>
      <c r="N42" s="96">
        <v>-231945</v>
      </c>
      <c r="O42" s="96">
        <v>-137872</v>
      </c>
      <c r="P42" s="96">
        <v>-346448</v>
      </c>
      <c r="Q42" s="96">
        <v>-311577</v>
      </c>
      <c r="R42" s="212">
        <f>S42+T42+U42+V42</f>
        <v>-1021994</v>
      </c>
      <c r="S42" s="95">
        <v>-502888</v>
      </c>
      <c r="T42" s="96">
        <v>-81364</v>
      </c>
      <c r="U42" s="96">
        <v>-209796</v>
      </c>
      <c r="V42" s="96">
        <v>-227946</v>
      </c>
      <c r="W42" s="212">
        <f>X42+Y42+Z42+AA42</f>
        <v>-1035153</v>
      </c>
      <c r="X42" s="96">
        <v>74931</v>
      </c>
      <c r="Y42" s="96">
        <v>-412984</v>
      </c>
      <c r="Z42" s="96">
        <v>-228780</v>
      </c>
      <c r="AA42" s="96">
        <v>-468320</v>
      </c>
      <c r="AB42" s="212">
        <f>AC42+AD42+AE42+AF42</f>
        <v>-1211310</v>
      </c>
      <c r="AC42" s="96">
        <v>-522211</v>
      </c>
      <c r="AD42" s="96">
        <v>-178973</v>
      </c>
      <c r="AE42" s="96">
        <v>-176321</v>
      </c>
      <c r="AF42" s="96">
        <v>-333805</v>
      </c>
    </row>
    <row r="43" spans="1:32" s="93" customFormat="1">
      <c r="A43" s="100" t="s">
        <v>51</v>
      </c>
      <c r="B43" s="31" t="s">
        <v>177</v>
      </c>
      <c r="C43" s="95">
        <f>D43+E43+F43+G43</f>
        <v>-11720</v>
      </c>
      <c r="D43" s="95"/>
      <c r="E43" s="96">
        <v>-3198</v>
      </c>
      <c r="F43" s="96">
        <v>-3515</v>
      </c>
      <c r="G43" s="96">
        <v>-5007</v>
      </c>
      <c r="H43" s="212">
        <f>I43+J43+K43+L43</f>
        <v>-6423</v>
      </c>
      <c r="I43" s="96">
        <v>-1798</v>
      </c>
      <c r="J43" s="96">
        <v>-2519</v>
      </c>
      <c r="K43" s="96">
        <v>-752</v>
      </c>
      <c r="L43" s="96">
        <v>-1354</v>
      </c>
      <c r="M43" s="212">
        <f>N43+O43+P43+Q43</f>
        <v>-3711</v>
      </c>
      <c r="N43" s="96">
        <v>-1601</v>
      </c>
      <c r="O43" s="96">
        <v>-330</v>
      </c>
      <c r="P43" s="96">
        <v>-535</v>
      </c>
      <c r="Q43" s="96">
        <v>-1245</v>
      </c>
      <c r="R43" s="212">
        <f>S43+T43+U43+V43</f>
        <v>-3913</v>
      </c>
      <c r="S43" s="95">
        <v>-818</v>
      </c>
      <c r="T43" s="96">
        <v>-874</v>
      </c>
      <c r="U43" s="96">
        <v>-1133</v>
      </c>
      <c r="V43" s="96">
        <v>-1088</v>
      </c>
      <c r="W43" s="212">
        <f>X43+Y43+Z43+AA43</f>
        <v>-3415</v>
      </c>
      <c r="X43" s="96">
        <v>-642</v>
      </c>
      <c r="Y43" s="96">
        <v>-1004</v>
      </c>
      <c r="Z43" s="96">
        <v>-692</v>
      </c>
      <c r="AA43" s="96">
        <v>-1077</v>
      </c>
      <c r="AB43" s="212">
        <f>AC43+AD43+AE43+AF43</f>
        <v>-2542</v>
      </c>
      <c r="AC43" s="96">
        <v>-752</v>
      </c>
      <c r="AD43" s="96">
        <v>-507</v>
      </c>
      <c r="AE43" s="96">
        <v>-275</v>
      </c>
      <c r="AF43" s="96">
        <v>-1008</v>
      </c>
    </row>
    <row r="44" spans="1:32" s="93" customFormat="1">
      <c r="A44" s="100" t="s">
        <v>52</v>
      </c>
      <c r="B44" s="31" t="s">
        <v>177</v>
      </c>
      <c r="C44" s="95">
        <f>D44+E44+F44+G44</f>
        <v>33970</v>
      </c>
      <c r="D44" s="95"/>
      <c r="E44" s="96">
        <v>13388</v>
      </c>
      <c r="F44" s="96">
        <v>10985</v>
      </c>
      <c r="G44" s="96">
        <v>9597</v>
      </c>
      <c r="H44" s="212">
        <f>I44+J44+K44+L44</f>
        <v>54150</v>
      </c>
      <c r="I44" s="96">
        <v>31871</v>
      </c>
      <c r="J44" s="96">
        <v>8057</v>
      </c>
      <c r="K44" s="96">
        <v>10376</v>
      </c>
      <c r="L44" s="96">
        <v>3846</v>
      </c>
      <c r="M44" s="212">
        <f>N44+O44+P44+Q44</f>
        <v>39564</v>
      </c>
      <c r="N44" s="96">
        <v>16993</v>
      </c>
      <c r="O44" s="96">
        <v>8652</v>
      </c>
      <c r="P44" s="96">
        <v>6604</v>
      </c>
      <c r="Q44" s="96">
        <v>7315</v>
      </c>
      <c r="R44" s="212">
        <f>S44+T44+U44+V44</f>
        <v>38291</v>
      </c>
      <c r="S44" s="95">
        <v>4478</v>
      </c>
      <c r="T44" s="96">
        <v>11367</v>
      </c>
      <c r="U44" s="96">
        <v>3308</v>
      </c>
      <c r="V44" s="96">
        <v>19138</v>
      </c>
      <c r="W44" s="212">
        <f>X44+Y44+Z44+AA44</f>
        <v>19155</v>
      </c>
      <c r="X44" s="96">
        <v>2335</v>
      </c>
      <c r="Y44" s="96">
        <v>5652</v>
      </c>
      <c r="Z44" s="96">
        <v>2881</v>
      </c>
      <c r="AA44" s="96">
        <v>8287</v>
      </c>
      <c r="AB44" s="212">
        <f>AC44+AD44+AE44+AF44</f>
        <v>35551</v>
      </c>
      <c r="AC44" s="96">
        <v>26267</v>
      </c>
      <c r="AD44" s="96">
        <v>3435</v>
      </c>
      <c r="AE44" s="96">
        <v>3307</v>
      </c>
      <c r="AF44" s="96">
        <v>2542</v>
      </c>
    </row>
    <row r="45" spans="1:32" s="93" customFormat="1">
      <c r="A45" s="100" t="s">
        <v>53</v>
      </c>
      <c r="B45" s="31" t="s">
        <v>177</v>
      </c>
      <c r="C45" s="95">
        <f>D45+E45+F45+G45</f>
        <v>-2639</v>
      </c>
      <c r="D45" s="95"/>
      <c r="E45" s="96">
        <v>-955</v>
      </c>
      <c r="F45" s="96">
        <v>-718</v>
      </c>
      <c r="G45" s="96">
        <v>-966</v>
      </c>
      <c r="H45" s="212">
        <f>I45+J45+K45+L45</f>
        <v>-18733</v>
      </c>
      <c r="I45" s="96">
        <v>-657</v>
      </c>
      <c r="J45" s="96">
        <v>-16695</v>
      </c>
      <c r="K45" s="96">
        <v>-717</v>
      </c>
      <c r="L45" s="96">
        <v>-664</v>
      </c>
      <c r="M45" s="212">
        <f>N45+O45+P45+Q45</f>
        <v>-3035</v>
      </c>
      <c r="N45" s="96">
        <v>-642</v>
      </c>
      <c r="O45" s="96">
        <v>-749</v>
      </c>
      <c r="P45" s="96">
        <v>-734</v>
      </c>
      <c r="Q45" s="96">
        <v>-910</v>
      </c>
      <c r="R45" s="212">
        <f>S45+T45+U45+V45</f>
        <v>-1620580</v>
      </c>
      <c r="S45" s="95">
        <v>-1617744</v>
      </c>
      <c r="T45" s="96">
        <v>-925</v>
      </c>
      <c r="U45" s="96">
        <v>-894</v>
      </c>
      <c r="V45" s="96">
        <v>-1017</v>
      </c>
      <c r="W45" s="212">
        <f>X45+Y45+Z45+AA45</f>
        <v>-57036</v>
      </c>
      <c r="X45" s="96">
        <v>-41363</v>
      </c>
      <c r="Y45" s="96">
        <v>-998</v>
      </c>
      <c r="Z45" s="96">
        <v>-904</v>
      </c>
      <c r="AA45" s="96">
        <v>-13771</v>
      </c>
      <c r="AB45" s="212">
        <f>AC45+AD45+AE45+AF45</f>
        <v>-7846</v>
      </c>
      <c r="AC45" s="96">
        <v>-5497</v>
      </c>
      <c r="AD45" s="96">
        <v>-1495</v>
      </c>
      <c r="AE45" s="96">
        <v>-148</v>
      </c>
      <c r="AF45" s="96">
        <v>-706</v>
      </c>
    </row>
    <row r="46" spans="1:32" s="93" customFormat="1">
      <c r="A46" s="100"/>
      <c r="B46" s="31"/>
      <c r="C46" s="95"/>
      <c r="D46" s="95"/>
      <c r="E46" s="96"/>
      <c r="F46" s="96"/>
      <c r="G46" s="96"/>
      <c r="H46" s="212"/>
      <c r="I46" s="96"/>
      <c r="J46" s="96"/>
      <c r="K46" s="96"/>
      <c r="L46" s="96"/>
      <c r="M46" s="212"/>
      <c r="N46" s="96"/>
      <c r="O46" s="96"/>
      <c r="P46" s="95"/>
      <c r="Q46" s="96"/>
      <c r="R46" s="212"/>
      <c r="S46" s="95"/>
      <c r="T46" s="96"/>
      <c r="U46" s="95"/>
      <c r="V46" s="96"/>
      <c r="W46" s="212"/>
      <c r="X46" s="96"/>
      <c r="Y46" s="96"/>
      <c r="Z46" s="96"/>
      <c r="AA46" s="96"/>
      <c r="AB46" s="212"/>
      <c r="AC46" s="96"/>
      <c r="AD46" s="96"/>
      <c r="AE46" s="96"/>
      <c r="AF46" s="96"/>
    </row>
    <row r="47" spans="1:32" s="93" customFormat="1" ht="19.5" customHeight="1">
      <c r="A47" s="17" t="s">
        <v>178</v>
      </c>
      <c r="B47" s="32" t="s">
        <v>177</v>
      </c>
      <c r="C47" s="101">
        <f>C22+C25</f>
        <v>-82479</v>
      </c>
      <c r="D47" s="101">
        <f>D22+D25</f>
        <v>0</v>
      </c>
      <c r="E47" s="102">
        <f>E22+E25</f>
        <v>-164472</v>
      </c>
      <c r="F47" s="102">
        <f>F22+F25</f>
        <v>-17374</v>
      </c>
      <c r="G47" s="102">
        <f>G22+G25</f>
        <v>99367</v>
      </c>
      <c r="H47" s="214">
        <f t="shared" ref="H47:AF47" si="10">H22+H25</f>
        <v>627397</v>
      </c>
      <c r="I47" s="102">
        <f t="shared" si="10"/>
        <v>183141</v>
      </c>
      <c r="J47" s="102">
        <f t="shared" si="10"/>
        <v>187615</v>
      </c>
      <c r="K47" s="102">
        <f t="shared" si="10"/>
        <v>187305</v>
      </c>
      <c r="L47" s="102">
        <f t="shared" si="10"/>
        <v>69336</v>
      </c>
      <c r="M47" s="214">
        <f t="shared" si="10"/>
        <v>-36773</v>
      </c>
      <c r="N47" s="102">
        <f t="shared" si="10"/>
        <v>6817</v>
      </c>
      <c r="O47" s="102">
        <f t="shared" si="10"/>
        <v>146777</v>
      </c>
      <c r="P47" s="101">
        <f t="shared" si="10"/>
        <v>-83688</v>
      </c>
      <c r="Q47" s="102">
        <f t="shared" si="10"/>
        <v>-106679</v>
      </c>
      <c r="R47" s="214">
        <f t="shared" si="10"/>
        <v>-2138545</v>
      </c>
      <c r="S47" s="101">
        <f t="shared" si="10"/>
        <v>-2249972</v>
      </c>
      <c r="T47" s="102">
        <f t="shared" si="10"/>
        <v>-56053</v>
      </c>
      <c r="U47" s="101">
        <f t="shared" si="10"/>
        <v>2471</v>
      </c>
      <c r="V47" s="102">
        <f t="shared" si="10"/>
        <v>165009</v>
      </c>
      <c r="W47" s="214">
        <f t="shared" si="10"/>
        <v>-192840</v>
      </c>
      <c r="X47" s="102">
        <f t="shared" si="10"/>
        <v>-147733</v>
      </c>
      <c r="Y47" s="102">
        <f t="shared" si="10"/>
        <v>-119617.02535999985</v>
      </c>
      <c r="Z47" s="102">
        <f t="shared" si="10"/>
        <v>19165.025359999854</v>
      </c>
      <c r="AA47" s="102">
        <f t="shared" si="10"/>
        <v>55345</v>
      </c>
      <c r="AB47" s="214">
        <f t="shared" si="10"/>
        <v>-419014</v>
      </c>
      <c r="AC47" s="102">
        <f t="shared" si="10"/>
        <v>-847412</v>
      </c>
      <c r="AD47" s="102">
        <f t="shared" si="10"/>
        <v>-5204</v>
      </c>
      <c r="AE47" s="102">
        <f t="shared" si="10"/>
        <v>272386</v>
      </c>
      <c r="AF47" s="102">
        <f t="shared" si="10"/>
        <v>161216</v>
      </c>
    </row>
    <row r="48" spans="1:32" s="93" customFormat="1">
      <c r="A48" s="100"/>
      <c r="B48" s="31"/>
      <c r="C48" s="95"/>
      <c r="D48" s="95"/>
      <c r="E48" s="96"/>
      <c r="F48" s="96"/>
      <c r="G48" s="96"/>
      <c r="H48" s="212"/>
      <c r="I48" s="96"/>
      <c r="J48" s="96"/>
      <c r="K48" s="96"/>
      <c r="L48" s="96"/>
      <c r="M48" s="212"/>
      <c r="N48" s="96"/>
      <c r="O48" s="96"/>
      <c r="P48" s="95"/>
      <c r="Q48" s="96"/>
      <c r="R48" s="212"/>
      <c r="S48" s="95"/>
      <c r="T48" s="96"/>
      <c r="U48" s="95"/>
      <c r="V48" s="96"/>
      <c r="W48" s="212"/>
      <c r="X48" s="96"/>
      <c r="Y48" s="96"/>
      <c r="Z48" s="96"/>
      <c r="AA48" s="96"/>
      <c r="AB48" s="212"/>
      <c r="AC48" s="96"/>
      <c r="AD48" s="96"/>
      <c r="AE48" s="96"/>
      <c r="AF48" s="96"/>
    </row>
    <row r="49" spans="1:32" s="93" customFormat="1">
      <c r="A49" s="142" t="s">
        <v>54</v>
      </c>
      <c r="B49" s="143" t="s">
        <v>177</v>
      </c>
      <c r="C49" s="150">
        <f>D49+E49+F49+G49</f>
        <v>672222</v>
      </c>
      <c r="D49" s="150"/>
      <c r="E49" s="145">
        <v>199774</v>
      </c>
      <c r="F49" s="145">
        <v>265364</v>
      </c>
      <c r="G49" s="145">
        <v>207084</v>
      </c>
      <c r="H49" s="211">
        <f>I49+J49+K49+L49</f>
        <v>608073</v>
      </c>
      <c r="I49" s="145">
        <v>190892</v>
      </c>
      <c r="J49" s="145">
        <v>132935</v>
      </c>
      <c r="K49" s="145">
        <f>284246-L49</f>
        <v>130767</v>
      </c>
      <c r="L49" s="145">
        <v>153479</v>
      </c>
      <c r="M49" s="211">
        <f>N49+O49+P49+Q49</f>
        <v>680385</v>
      </c>
      <c r="N49" s="145">
        <v>171628</v>
      </c>
      <c r="O49" s="145">
        <v>143530</v>
      </c>
      <c r="P49" s="145">
        <v>155633</v>
      </c>
      <c r="Q49" s="145">
        <v>209594</v>
      </c>
      <c r="R49" s="211">
        <f>S49+T49+U49+V49</f>
        <v>709417</v>
      </c>
      <c r="S49" s="145">
        <v>286345</v>
      </c>
      <c r="T49" s="145">
        <v>149678</v>
      </c>
      <c r="U49" s="145">
        <v>167122</v>
      </c>
      <c r="V49" s="145">
        <v>106272</v>
      </c>
      <c r="W49" s="211">
        <f>X49+Y49+Z49+AA49</f>
        <v>264514</v>
      </c>
      <c r="X49" s="145">
        <v>125081</v>
      </c>
      <c r="Y49" s="145">
        <v>56637</v>
      </c>
      <c r="Z49" s="145">
        <v>50309</v>
      </c>
      <c r="AA49" s="145">
        <v>32487</v>
      </c>
      <c r="AB49" s="211">
        <f>AC49+AD49+AE49+AF49</f>
        <v>342104</v>
      </c>
      <c r="AC49" s="145">
        <v>242010</v>
      </c>
      <c r="AD49" s="145">
        <v>17383</v>
      </c>
      <c r="AE49" s="145">
        <v>29375</v>
      </c>
      <c r="AF49" s="145">
        <v>53336</v>
      </c>
    </row>
    <row r="50" spans="1:32" s="93" customFormat="1">
      <c r="A50" s="94"/>
      <c r="B50" s="31"/>
      <c r="C50" s="95"/>
      <c r="D50" s="95"/>
      <c r="E50" s="96"/>
      <c r="F50" s="96"/>
      <c r="G50" s="96"/>
      <c r="H50" s="212"/>
      <c r="I50" s="96"/>
      <c r="J50" s="96"/>
      <c r="K50" s="96"/>
      <c r="L50" s="96"/>
      <c r="M50" s="212"/>
      <c r="N50" s="96"/>
      <c r="O50" s="96"/>
      <c r="P50" s="95"/>
      <c r="Q50" s="96"/>
      <c r="R50" s="212"/>
      <c r="S50" s="95"/>
      <c r="T50" s="96"/>
      <c r="U50" s="95"/>
      <c r="V50" s="96"/>
      <c r="W50" s="212"/>
      <c r="X50" s="96"/>
      <c r="Y50" s="96"/>
      <c r="Z50" s="96"/>
      <c r="AA50" s="96"/>
      <c r="AB50" s="212"/>
      <c r="AC50" s="96"/>
      <c r="AD50" s="96"/>
      <c r="AE50" s="96"/>
      <c r="AF50" s="96"/>
    </row>
    <row r="51" spans="1:32" s="93" customFormat="1">
      <c r="A51" s="142" t="s">
        <v>55</v>
      </c>
      <c r="B51" s="146" t="s">
        <v>177</v>
      </c>
      <c r="C51" s="145">
        <f>C52+C53+C54+C55</f>
        <v>-82834</v>
      </c>
      <c r="D51" s="145">
        <f>D52+D53+D54+D55</f>
        <v>0</v>
      </c>
      <c r="E51" s="145">
        <f>E52+E53+E54+E55</f>
        <v>-26867</v>
      </c>
      <c r="F51" s="145">
        <f>F52+F53+F54+F55</f>
        <v>-27740</v>
      </c>
      <c r="G51" s="145">
        <f>G52+G53+G54+G55</f>
        <v>-28227</v>
      </c>
      <c r="H51" s="211">
        <f t="shared" ref="H51:AF51" si="11">H52+H53+H54+H55</f>
        <v>-98561</v>
      </c>
      <c r="I51" s="145">
        <f t="shared" si="11"/>
        <v>-22569</v>
      </c>
      <c r="J51" s="145">
        <f t="shared" si="11"/>
        <v>-23311</v>
      </c>
      <c r="K51" s="145">
        <f t="shared" si="11"/>
        <v>-24440</v>
      </c>
      <c r="L51" s="145">
        <f t="shared" si="11"/>
        <v>-28241</v>
      </c>
      <c r="M51" s="211">
        <f t="shared" si="11"/>
        <v>-150204</v>
      </c>
      <c r="N51" s="145">
        <f t="shared" si="11"/>
        <v>-66667</v>
      </c>
      <c r="O51" s="145">
        <f t="shared" si="11"/>
        <v>-22263</v>
      </c>
      <c r="P51" s="145">
        <f t="shared" si="11"/>
        <v>-25193</v>
      </c>
      <c r="Q51" s="145">
        <f t="shared" si="11"/>
        <v>-36081</v>
      </c>
      <c r="R51" s="211">
        <f t="shared" si="11"/>
        <v>-150292</v>
      </c>
      <c r="S51" s="145">
        <f t="shared" si="11"/>
        <v>-68789</v>
      </c>
      <c r="T51" s="145">
        <f t="shared" si="11"/>
        <v>-5538</v>
      </c>
      <c r="U51" s="145">
        <f t="shared" si="11"/>
        <v>-52788</v>
      </c>
      <c r="V51" s="145">
        <f t="shared" si="11"/>
        <v>-23177</v>
      </c>
      <c r="W51" s="211">
        <f t="shared" si="11"/>
        <v>-128052</v>
      </c>
      <c r="X51" s="145">
        <f t="shared" si="11"/>
        <v>-41803</v>
      </c>
      <c r="Y51" s="145">
        <f t="shared" si="11"/>
        <v>-24890</v>
      </c>
      <c r="Z51" s="145">
        <f t="shared" si="11"/>
        <v>-32331</v>
      </c>
      <c r="AA51" s="145">
        <f t="shared" si="11"/>
        <v>-29028</v>
      </c>
      <c r="AB51" s="211">
        <f t="shared" si="11"/>
        <v>-197390</v>
      </c>
      <c r="AC51" s="145">
        <f t="shared" si="11"/>
        <v>-34644</v>
      </c>
      <c r="AD51" s="145">
        <f t="shared" si="11"/>
        <v>-35218</v>
      </c>
      <c r="AE51" s="145">
        <f t="shared" si="11"/>
        <v>-48905</v>
      </c>
      <c r="AF51" s="145">
        <f t="shared" si="11"/>
        <v>-78623</v>
      </c>
    </row>
    <row r="52" spans="1:32" s="93" customFormat="1">
      <c r="A52" s="100" t="s">
        <v>56</v>
      </c>
      <c r="B52" s="31" t="s">
        <v>177</v>
      </c>
      <c r="C52" s="95">
        <f>D52+E52+F52+G52</f>
        <v>-42349</v>
      </c>
      <c r="D52" s="95"/>
      <c r="E52" s="96">
        <v>-15147</v>
      </c>
      <c r="F52" s="96">
        <v>-16331</v>
      </c>
      <c r="G52" s="96">
        <v>-10871</v>
      </c>
      <c r="H52" s="212">
        <f>I52+J52+K52+L52</f>
        <v>-34270</v>
      </c>
      <c r="I52" s="96">
        <v>-7372</v>
      </c>
      <c r="J52" s="96">
        <v>-7528</v>
      </c>
      <c r="K52" s="96">
        <v>-10172</v>
      </c>
      <c r="L52" s="96">
        <v>-9198</v>
      </c>
      <c r="M52" s="212">
        <f>N52+O52+P52+Q52</f>
        <v>-39927</v>
      </c>
      <c r="N52" s="96">
        <v>-6867</v>
      </c>
      <c r="O52" s="96">
        <v>-11073</v>
      </c>
      <c r="P52" s="96">
        <v>-11047</v>
      </c>
      <c r="Q52" s="96">
        <v>-10940</v>
      </c>
      <c r="R52" s="212">
        <f>S52+T52+U52+V52</f>
        <v>-45308</v>
      </c>
      <c r="S52" s="95">
        <v>-11362</v>
      </c>
      <c r="T52" s="96">
        <v>-12191</v>
      </c>
      <c r="U52" s="96">
        <v>-11241</v>
      </c>
      <c r="V52" s="96">
        <v>-10514</v>
      </c>
      <c r="W52" s="212">
        <f>X52+Y52+Z52+AA52</f>
        <v>-40752</v>
      </c>
      <c r="X52" s="96">
        <v>-10106</v>
      </c>
      <c r="Y52" s="96">
        <v>-10378</v>
      </c>
      <c r="Z52" s="96">
        <v>-10070</v>
      </c>
      <c r="AA52" s="96">
        <v>-10198</v>
      </c>
      <c r="AB52" s="212">
        <f>AC52+AD52+AE52+AF52</f>
        <v>-46079</v>
      </c>
      <c r="AC52" s="96">
        <v>-10572</v>
      </c>
      <c r="AD52" s="96">
        <v>-11098</v>
      </c>
      <c r="AE52" s="96">
        <v>-11764</v>
      </c>
      <c r="AF52" s="96">
        <v>-12645</v>
      </c>
    </row>
    <row r="53" spans="1:32" s="93" customFormat="1">
      <c r="A53" s="100" t="s">
        <v>57</v>
      </c>
      <c r="B53" s="31" t="s">
        <v>177</v>
      </c>
      <c r="C53" s="95">
        <f>D53+E53+F53+G53</f>
        <v>-38305</v>
      </c>
      <c r="D53" s="95"/>
      <c r="E53" s="96">
        <v>-10696</v>
      </c>
      <c r="F53" s="96">
        <v>-10727</v>
      </c>
      <c r="G53" s="96">
        <v>-16882</v>
      </c>
      <c r="H53" s="212">
        <f>I53+J53+K53+L53</f>
        <v>-61479</v>
      </c>
      <c r="I53" s="96">
        <v>-14460</v>
      </c>
      <c r="J53" s="96">
        <v>-15111</v>
      </c>
      <c r="K53" s="96">
        <v>-13698</v>
      </c>
      <c r="L53" s="96">
        <v>-18210</v>
      </c>
      <c r="M53" s="212">
        <f>N53+O53+P53+Q53</f>
        <v>-67696</v>
      </c>
      <c r="N53" s="96">
        <v>-19881</v>
      </c>
      <c r="O53" s="96">
        <v>-10133</v>
      </c>
      <c r="P53" s="96">
        <v>-13343</v>
      </c>
      <c r="Q53" s="96">
        <v>-24339</v>
      </c>
      <c r="R53" s="212">
        <f>S53+T53+U53+V53</f>
        <v>-87857</v>
      </c>
      <c r="S53" s="95">
        <v>-55834</v>
      </c>
      <c r="T53" s="96">
        <v>14059</v>
      </c>
      <c r="U53" s="96">
        <v>-33686</v>
      </c>
      <c r="V53" s="96">
        <v>-12396</v>
      </c>
      <c r="W53" s="212">
        <f>X53+Y53+Z53+AA53</f>
        <v>-83300</v>
      </c>
      <c r="X53" s="96">
        <v>-28943</v>
      </c>
      <c r="Y53" s="96">
        <v>-13914</v>
      </c>
      <c r="Z53" s="96">
        <v>-21856</v>
      </c>
      <c r="AA53" s="96">
        <v>-18587</v>
      </c>
      <c r="AB53" s="212">
        <f>AC53+AD53+AE53+AF53</f>
        <v>-149719</v>
      </c>
      <c r="AC53" s="96">
        <v>-23095</v>
      </c>
      <c r="AD53" s="96">
        <v>-23961</v>
      </c>
      <c r="AE53" s="96">
        <v>-36876</v>
      </c>
      <c r="AF53" s="96">
        <v>-65787</v>
      </c>
    </row>
    <row r="54" spans="1:32" s="93" customFormat="1">
      <c r="A54" s="99" t="s">
        <v>58</v>
      </c>
      <c r="B54" s="31" t="s">
        <v>177</v>
      </c>
      <c r="C54" s="95">
        <f>D54+E54+F54+G54</f>
        <v>-1178</v>
      </c>
      <c r="D54" s="95"/>
      <c r="E54" s="96">
        <v>-730</v>
      </c>
      <c r="F54" s="96">
        <v>-282</v>
      </c>
      <c r="G54" s="96">
        <v>-166</v>
      </c>
      <c r="H54" s="212">
        <f>I54+J54+K54+L54</f>
        <v>-390</v>
      </c>
      <c r="I54" s="96">
        <v>-229</v>
      </c>
      <c r="J54" s="96">
        <v>-59</v>
      </c>
      <c r="K54" s="96">
        <v>-73</v>
      </c>
      <c r="L54" s="96">
        <v>-29</v>
      </c>
      <c r="M54" s="212">
        <f>N54+O54+P54+Q54</f>
        <v>-38457</v>
      </c>
      <c r="N54" s="96">
        <v>-37965</v>
      </c>
      <c r="O54" s="96">
        <v>-59</v>
      </c>
      <c r="P54" s="96">
        <v>-56</v>
      </c>
      <c r="Q54" s="96">
        <v>-377</v>
      </c>
      <c r="R54" s="212">
        <f>S54+T54+U54+V54</f>
        <v>-220</v>
      </c>
      <c r="S54" s="95">
        <v>-31</v>
      </c>
      <c r="T54" s="96">
        <v>-59</v>
      </c>
      <c r="U54" s="96">
        <v>-48</v>
      </c>
      <c r="V54" s="96">
        <v>-82</v>
      </c>
      <c r="W54" s="212">
        <f>X54+Y54+Z54+AA54</f>
        <v>-562</v>
      </c>
      <c r="X54" s="96">
        <v>-297</v>
      </c>
      <c r="Y54" s="96">
        <v>-107</v>
      </c>
      <c r="Z54" s="96">
        <v>-93</v>
      </c>
      <c r="AA54" s="96">
        <v>-65</v>
      </c>
      <c r="AB54" s="212">
        <f>AC54+AD54+AE54+AF54</f>
        <v>-840</v>
      </c>
      <c r="AC54" s="96">
        <v>-662</v>
      </c>
      <c r="AD54" s="96">
        <v>-20</v>
      </c>
      <c r="AE54" s="96">
        <v>-50</v>
      </c>
      <c r="AF54" s="96">
        <v>-108</v>
      </c>
    </row>
    <row r="55" spans="1:32" s="93" customFormat="1">
      <c r="A55" s="100" t="s">
        <v>53</v>
      </c>
      <c r="B55" s="31" t="s">
        <v>177</v>
      </c>
      <c r="C55" s="95">
        <f>D55+E55+F55+G55</f>
        <v>-1002</v>
      </c>
      <c r="D55" s="95"/>
      <c r="E55" s="96">
        <v>-294</v>
      </c>
      <c r="F55" s="96">
        <v>-400</v>
      </c>
      <c r="G55" s="96">
        <v>-308</v>
      </c>
      <c r="H55" s="212">
        <f>I55+J55+K55+L55</f>
        <v>-2422</v>
      </c>
      <c r="I55" s="96">
        <v>-508</v>
      </c>
      <c r="J55" s="96">
        <v>-613</v>
      </c>
      <c r="K55" s="96">
        <v>-497</v>
      </c>
      <c r="L55" s="96">
        <v>-804</v>
      </c>
      <c r="M55" s="212">
        <f>N55+O55+P55+Q55</f>
        <v>-4124</v>
      </c>
      <c r="N55" s="96">
        <v>-1954</v>
      </c>
      <c r="O55" s="96">
        <v>-998</v>
      </c>
      <c r="P55" s="96">
        <v>-747</v>
      </c>
      <c r="Q55" s="96">
        <v>-425</v>
      </c>
      <c r="R55" s="212">
        <f>S55+T55+U55+V55</f>
        <v>-16907</v>
      </c>
      <c r="S55" s="95">
        <v>-1562</v>
      </c>
      <c r="T55" s="96">
        <v>-7347</v>
      </c>
      <c r="U55" s="96">
        <v>-7813</v>
      </c>
      <c r="V55" s="96">
        <v>-185</v>
      </c>
      <c r="W55" s="212">
        <f>X55+Y55+Z55+AA55</f>
        <v>-3438</v>
      </c>
      <c r="X55" s="96">
        <v>-2457</v>
      </c>
      <c r="Y55" s="96">
        <v>-491</v>
      </c>
      <c r="Z55" s="96">
        <v>-312</v>
      </c>
      <c r="AA55" s="96">
        <v>-178</v>
      </c>
      <c r="AB55" s="212">
        <f>AC55+AD55+AE55+AF55</f>
        <v>-752</v>
      </c>
      <c r="AC55" s="96">
        <v>-315</v>
      </c>
      <c r="AD55" s="96">
        <v>-139</v>
      </c>
      <c r="AE55" s="96">
        <v>-215</v>
      </c>
      <c r="AF55" s="96">
        <v>-83</v>
      </c>
    </row>
    <row r="56" spans="1:32" s="93" customFormat="1">
      <c r="A56" s="100"/>
      <c r="B56" s="31"/>
      <c r="C56" s="95"/>
      <c r="D56" s="95"/>
      <c r="E56" s="96"/>
      <c r="F56" s="96"/>
      <c r="G56" s="96"/>
      <c r="H56" s="212"/>
      <c r="I56" s="96"/>
      <c r="J56" s="96"/>
      <c r="K56" s="96"/>
      <c r="L56" s="96"/>
      <c r="M56" s="212"/>
      <c r="N56" s="96"/>
      <c r="O56" s="96"/>
      <c r="P56" s="95"/>
      <c r="Q56" s="96"/>
      <c r="R56" s="212"/>
      <c r="S56" s="95"/>
      <c r="T56" s="96"/>
      <c r="U56" s="95"/>
      <c r="V56" s="96"/>
      <c r="W56" s="212"/>
      <c r="X56" s="96"/>
      <c r="Y56" s="96"/>
      <c r="Z56" s="96"/>
      <c r="AA56" s="96"/>
      <c r="AB56" s="212"/>
      <c r="AC56" s="96"/>
      <c r="AD56" s="96"/>
      <c r="AE56" s="96"/>
      <c r="AF56" s="96"/>
    </row>
    <row r="57" spans="1:32" s="93" customFormat="1">
      <c r="A57" s="2" t="s">
        <v>59</v>
      </c>
      <c r="B57" s="12" t="s">
        <v>177</v>
      </c>
      <c r="C57" s="23">
        <f>C49+C51</f>
        <v>589388</v>
      </c>
      <c r="D57" s="23">
        <f>D49+D51</f>
        <v>0</v>
      </c>
      <c r="E57" s="23">
        <f>E49+E51</f>
        <v>172907</v>
      </c>
      <c r="F57" s="23">
        <f>F49+F51</f>
        <v>237624</v>
      </c>
      <c r="G57" s="23">
        <f>G49+G51</f>
        <v>178857</v>
      </c>
      <c r="H57" s="180">
        <f t="shared" ref="H57:M57" si="12">H49+H51</f>
        <v>509512</v>
      </c>
      <c r="I57" s="23">
        <f t="shared" si="12"/>
        <v>168323</v>
      </c>
      <c r="J57" s="23">
        <f t="shared" si="12"/>
        <v>109624</v>
      </c>
      <c r="K57" s="23">
        <f t="shared" si="12"/>
        <v>106327</v>
      </c>
      <c r="L57" s="23">
        <f t="shared" si="12"/>
        <v>125238</v>
      </c>
      <c r="M57" s="180">
        <f t="shared" si="12"/>
        <v>530181</v>
      </c>
      <c r="N57" s="23">
        <f>N49+N51</f>
        <v>104961</v>
      </c>
      <c r="O57" s="23">
        <f>O49+O51</f>
        <v>121267</v>
      </c>
      <c r="P57" s="23">
        <f>P49+P51</f>
        <v>130440</v>
      </c>
      <c r="Q57" s="23">
        <f>Q49+Q51</f>
        <v>173513</v>
      </c>
      <c r="R57" s="180">
        <f>S57+T57+U57+V57</f>
        <v>559125</v>
      </c>
      <c r="S57" s="23">
        <f>S49+S51</f>
        <v>217556</v>
      </c>
      <c r="T57" s="23">
        <f>T49+T51</f>
        <v>144140</v>
      </c>
      <c r="U57" s="23">
        <f>U49+U51</f>
        <v>114334</v>
      </c>
      <c r="V57" s="23">
        <f>V49+V51</f>
        <v>83095</v>
      </c>
      <c r="W57" s="180">
        <f>X57+Y57+Z57+AA57</f>
        <v>136462</v>
      </c>
      <c r="X57" s="23">
        <f t="shared" ref="X57:AF57" si="13">X49+X51</f>
        <v>83278</v>
      </c>
      <c r="Y57" s="23">
        <f t="shared" si="13"/>
        <v>31747</v>
      </c>
      <c r="Z57" s="23">
        <f t="shared" si="13"/>
        <v>17978</v>
      </c>
      <c r="AA57" s="23">
        <f t="shared" si="13"/>
        <v>3459</v>
      </c>
      <c r="AB57" s="180">
        <f t="shared" si="13"/>
        <v>144714</v>
      </c>
      <c r="AC57" s="23">
        <f t="shared" si="13"/>
        <v>207366</v>
      </c>
      <c r="AD57" s="23">
        <f t="shared" si="13"/>
        <v>-17835</v>
      </c>
      <c r="AE57" s="23">
        <f t="shared" si="13"/>
        <v>-19530</v>
      </c>
      <c r="AF57" s="23">
        <f t="shared" si="13"/>
        <v>-25287</v>
      </c>
    </row>
    <row r="58" spans="1:32" s="93" customFormat="1">
      <c r="A58" s="100"/>
      <c r="B58" s="31"/>
      <c r="C58" s="95"/>
      <c r="D58" s="95"/>
      <c r="E58" s="96"/>
      <c r="F58" s="96"/>
      <c r="G58" s="96"/>
      <c r="H58" s="212"/>
      <c r="I58" s="96"/>
      <c r="J58" s="96"/>
      <c r="K58" s="96"/>
      <c r="L58" s="96"/>
      <c r="M58" s="212"/>
      <c r="N58" s="96"/>
      <c r="O58" s="96"/>
      <c r="P58" s="95"/>
      <c r="Q58" s="96"/>
      <c r="R58" s="212"/>
      <c r="S58" s="95"/>
      <c r="T58" s="96"/>
      <c r="U58" s="95"/>
      <c r="V58" s="96"/>
      <c r="W58" s="212"/>
      <c r="X58" s="96"/>
      <c r="Y58" s="96"/>
      <c r="Z58" s="96"/>
      <c r="AA58" s="96"/>
      <c r="AB58" s="212"/>
      <c r="AC58" s="96"/>
      <c r="AD58" s="96"/>
      <c r="AE58" s="96"/>
      <c r="AF58" s="96"/>
    </row>
    <row r="59" spans="1:32" s="93" customFormat="1">
      <c r="A59" s="17" t="s">
        <v>60</v>
      </c>
      <c r="B59" s="13" t="s">
        <v>177</v>
      </c>
      <c r="C59" s="24">
        <f>SUM(D59:G59)</f>
        <v>506909</v>
      </c>
      <c r="D59" s="24">
        <f>D57+D47</f>
        <v>0</v>
      </c>
      <c r="E59" s="24">
        <f>E57+E47</f>
        <v>8435</v>
      </c>
      <c r="F59" s="24">
        <f>F57+F47</f>
        <v>220250</v>
      </c>
      <c r="G59" s="24">
        <f>G57+G47</f>
        <v>278224</v>
      </c>
      <c r="H59" s="218">
        <f t="shared" ref="H59:AF59" si="14">H57+H47</f>
        <v>1136909</v>
      </c>
      <c r="I59" s="24">
        <f t="shared" si="14"/>
        <v>351464</v>
      </c>
      <c r="J59" s="24">
        <f t="shared" si="14"/>
        <v>297239</v>
      </c>
      <c r="K59" s="24">
        <f t="shared" si="14"/>
        <v>293632</v>
      </c>
      <c r="L59" s="24">
        <f t="shared" si="14"/>
        <v>194574</v>
      </c>
      <c r="M59" s="218">
        <f t="shared" si="14"/>
        <v>493408</v>
      </c>
      <c r="N59" s="24">
        <f t="shared" si="14"/>
        <v>111778</v>
      </c>
      <c r="O59" s="24">
        <f t="shared" si="14"/>
        <v>268044</v>
      </c>
      <c r="P59" s="24">
        <f t="shared" si="14"/>
        <v>46752</v>
      </c>
      <c r="Q59" s="24">
        <f t="shared" si="14"/>
        <v>66834</v>
      </c>
      <c r="R59" s="218">
        <f t="shared" si="14"/>
        <v>-1579420</v>
      </c>
      <c r="S59" s="24">
        <f t="shared" si="14"/>
        <v>-2032416</v>
      </c>
      <c r="T59" s="24">
        <f t="shared" si="14"/>
        <v>88087</v>
      </c>
      <c r="U59" s="24">
        <f t="shared" si="14"/>
        <v>116805</v>
      </c>
      <c r="V59" s="24">
        <f t="shared" si="14"/>
        <v>248104</v>
      </c>
      <c r="W59" s="218">
        <f t="shared" si="14"/>
        <v>-56378</v>
      </c>
      <c r="X59" s="24">
        <f t="shared" si="14"/>
        <v>-64455</v>
      </c>
      <c r="Y59" s="24">
        <f t="shared" si="14"/>
        <v>-87870.025359999854</v>
      </c>
      <c r="Z59" s="24">
        <f t="shared" si="14"/>
        <v>37143.025359999854</v>
      </c>
      <c r="AA59" s="24">
        <f t="shared" si="14"/>
        <v>58804</v>
      </c>
      <c r="AB59" s="218">
        <f t="shared" si="14"/>
        <v>-274300</v>
      </c>
      <c r="AC59" s="24">
        <f t="shared" si="14"/>
        <v>-640046</v>
      </c>
      <c r="AD59" s="24">
        <f t="shared" si="14"/>
        <v>-23039</v>
      </c>
      <c r="AE59" s="24">
        <f t="shared" si="14"/>
        <v>252856</v>
      </c>
      <c r="AF59" s="24">
        <f t="shared" si="14"/>
        <v>135929</v>
      </c>
    </row>
    <row r="60" spans="1:32" s="93" customFormat="1">
      <c r="A60" s="3"/>
      <c r="B60" s="14"/>
      <c r="C60" s="21"/>
      <c r="D60" s="21"/>
      <c r="E60" s="21"/>
      <c r="F60" s="21"/>
      <c r="G60" s="21"/>
      <c r="H60" s="215"/>
      <c r="I60" s="21"/>
      <c r="J60" s="21"/>
      <c r="K60" s="21"/>
      <c r="L60" s="21"/>
      <c r="M60" s="215"/>
      <c r="N60" s="21"/>
      <c r="O60" s="21"/>
      <c r="P60" s="21"/>
      <c r="Q60" s="21"/>
      <c r="R60" s="215"/>
      <c r="S60" s="21"/>
      <c r="T60" s="21"/>
      <c r="U60" s="21"/>
      <c r="V60" s="21"/>
      <c r="W60" s="215"/>
      <c r="X60" s="21"/>
      <c r="Y60" s="21"/>
      <c r="Z60" s="21"/>
      <c r="AA60" s="21"/>
      <c r="AB60" s="215"/>
      <c r="AC60" s="21"/>
      <c r="AD60" s="21"/>
      <c r="AE60" s="21"/>
      <c r="AF60" s="21"/>
    </row>
    <row r="61" spans="1:32" s="93" customFormat="1">
      <c r="A61" s="147" t="s">
        <v>111</v>
      </c>
      <c r="B61" s="148" t="s">
        <v>177</v>
      </c>
      <c r="C61" s="149">
        <f>C62+C63</f>
        <v>-72281</v>
      </c>
      <c r="D61" s="149">
        <f>D62+D63</f>
        <v>0</v>
      </c>
      <c r="E61" s="149">
        <f>E62+E63</f>
        <v>-33468</v>
      </c>
      <c r="F61" s="149">
        <f>F62+F63</f>
        <v>-24259</v>
      </c>
      <c r="G61" s="149">
        <f>G62+G63</f>
        <v>-14554</v>
      </c>
      <c r="H61" s="217">
        <f t="shared" ref="H61:AF61" si="15">H62+H63</f>
        <v>-116651</v>
      </c>
      <c r="I61" s="149">
        <f t="shared" si="15"/>
        <v>-39962</v>
      </c>
      <c r="J61" s="149">
        <f t="shared" si="15"/>
        <v>-31421</v>
      </c>
      <c r="K61" s="149">
        <f t="shared" si="15"/>
        <v>-27030</v>
      </c>
      <c r="L61" s="149">
        <f t="shared" si="15"/>
        <v>-18238</v>
      </c>
      <c r="M61" s="217">
        <f t="shared" si="15"/>
        <v>-39430</v>
      </c>
      <c r="N61" s="149">
        <f t="shared" si="15"/>
        <v>-3281</v>
      </c>
      <c r="O61" s="149">
        <f t="shared" si="15"/>
        <v>-25169</v>
      </c>
      <c r="P61" s="149">
        <f t="shared" si="15"/>
        <v>-6226</v>
      </c>
      <c r="Q61" s="149">
        <f t="shared" si="15"/>
        <v>-4754</v>
      </c>
      <c r="R61" s="217">
        <f t="shared" si="15"/>
        <v>-36446</v>
      </c>
      <c r="S61" s="149">
        <f t="shared" si="15"/>
        <v>22510</v>
      </c>
      <c r="T61" s="149">
        <f t="shared" si="15"/>
        <v>-17074</v>
      </c>
      <c r="U61" s="149">
        <f t="shared" si="15"/>
        <v>-14269</v>
      </c>
      <c r="V61" s="149">
        <f t="shared" si="15"/>
        <v>-27613</v>
      </c>
      <c r="W61" s="217">
        <f t="shared" si="15"/>
        <v>-22432</v>
      </c>
      <c r="X61" s="149">
        <f t="shared" si="15"/>
        <v>-7664</v>
      </c>
      <c r="Y61" s="149">
        <f t="shared" si="15"/>
        <v>-5466</v>
      </c>
      <c r="Z61" s="149">
        <f t="shared" si="15"/>
        <v>-312</v>
      </c>
      <c r="AA61" s="149">
        <f t="shared" si="15"/>
        <v>-8990</v>
      </c>
      <c r="AB61" s="217">
        <f t="shared" si="15"/>
        <v>12240</v>
      </c>
      <c r="AC61" s="149">
        <f t="shared" si="15"/>
        <v>48288</v>
      </c>
      <c r="AD61" s="149">
        <f t="shared" si="15"/>
        <v>-5009</v>
      </c>
      <c r="AE61" s="149">
        <f t="shared" si="15"/>
        <v>-15652</v>
      </c>
      <c r="AF61" s="149">
        <f t="shared" si="15"/>
        <v>-15387</v>
      </c>
    </row>
    <row r="62" spans="1:32" s="93" customFormat="1">
      <c r="A62" s="99" t="s">
        <v>61</v>
      </c>
      <c r="B62" s="31" t="s">
        <v>177</v>
      </c>
      <c r="C62" s="95">
        <f>D62+E62+F62+G62</f>
        <v>-61965</v>
      </c>
      <c r="D62" s="95"/>
      <c r="E62" s="96">
        <v>-2503</v>
      </c>
      <c r="F62" s="96">
        <v>-38974</v>
      </c>
      <c r="G62" s="96">
        <v>-20488</v>
      </c>
      <c r="H62" s="212">
        <f>I62+J62+K62+L62</f>
        <v>-74779</v>
      </c>
      <c r="I62" s="96">
        <v>-28489</v>
      </c>
      <c r="J62" s="96">
        <v>-20602</v>
      </c>
      <c r="K62" s="96">
        <v>-13257</v>
      </c>
      <c r="L62" s="96">
        <v>-12431</v>
      </c>
      <c r="M62" s="212">
        <f>N62+O62+P62+Q62</f>
        <v>-54021</v>
      </c>
      <c r="N62" s="96">
        <v>-5892</v>
      </c>
      <c r="O62" s="96">
        <v>-10398</v>
      </c>
      <c r="P62" s="96">
        <v>-17320</v>
      </c>
      <c r="Q62" s="96">
        <v>-20411</v>
      </c>
      <c r="R62" s="212">
        <f>S62+T62+U62+V62</f>
        <v>-48131</v>
      </c>
      <c r="S62" s="95">
        <v>-24344</v>
      </c>
      <c r="T62" s="96">
        <v>1159</v>
      </c>
      <c r="U62" s="96">
        <v>-8681</v>
      </c>
      <c r="V62" s="96">
        <v>-16265</v>
      </c>
      <c r="W62" s="212">
        <f>X62+Y62+Z62+AA62</f>
        <v>-286682</v>
      </c>
      <c r="X62" s="96">
        <v>-189780</v>
      </c>
      <c r="Y62" s="96">
        <v>-29123</v>
      </c>
      <c r="Z62" s="96">
        <v>-8143</v>
      </c>
      <c r="AA62" s="96">
        <v>-59636</v>
      </c>
      <c r="AB62" s="212">
        <f>AC62+AD62+AE62+AF62</f>
        <v>-75135</v>
      </c>
      <c r="AC62" s="96">
        <v>-9510</v>
      </c>
      <c r="AD62" s="96">
        <v>-1936</v>
      </c>
      <c r="AE62" s="96">
        <v>-27500</v>
      </c>
      <c r="AF62" s="96">
        <v>-36189</v>
      </c>
    </row>
    <row r="63" spans="1:32" s="93" customFormat="1">
      <c r="A63" s="99" t="s">
        <v>62</v>
      </c>
      <c r="B63" s="31" t="s">
        <v>177</v>
      </c>
      <c r="C63" s="95">
        <f>D63+E63+F63+G63</f>
        <v>-10316</v>
      </c>
      <c r="D63" s="95"/>
      <c r="E63" s="96">
        <v>-30965</v>
      </c>
      <c r="F63" s="96">
        <v>14715</v>
      </c>
      <c r="G63" s="96">
        <v>5934</v>
      </c>
      <c r="H63" s="212">
        <f>I63+J63+K63+L63</f>
        <v>-41872</v>
      </c>
      <c r="I63" s="96">
        <v>-11473</v>
      </c>
      <c r="J63" s="96">
        <v>-10819</v>
      </c>
      <c r="K63" s="96">
        <v>-13773</v>
      </c>
      <c r="L63" s="96">
        <v>-5807</v>
      </c>
      <c r="M63" s="212">
        <f>N63+O63+P63+Q63</f>
        <v>14591</v>
      </c>
      <c r="N63" s="96">
        <v>2611</v>
      </c>
      <c r="O63" s="96">
        <v>-14771</v>
      </c>
      <c r="P63" s="96">
        <v>11094</v>
      </c>
      <c r="Q63" s="96">
        <v>15657</v>
      </c>
      <c r="R63" s="212">
        <f>S63+T63+U63+V63</f>
        <v>11685</v>
      </c>
      <c r="S63" s="95">
        <v>46854</v>
      </c>
      <c r="T63" s="96">
        <v>-18233</v>
      </c>
      <c r="U63" s="96">
        <v>-5588</v>
      </c>
      <c r="V63" s="96">
        <v>-11348</v>
      </c>
      <c r="W63" s="212">
        <f>X63+Y63+Z63+AA63</f>
        <v>264250</v>
      </c>
      <c r="X63" s="96">
        <v>182116</v>
      </c>
      <c r="Y63" s="96">
        <v>23657</v>
      </c>
      <c r="Z63" s="96">
        <v>7831</v>
      </c>
      <c r="AA63" s="96">
        <v>50646</v>
      </c>
      <c r="AB63" s="212">
        <f>AC63+AD63+AE63+AF63</f>
        <v>87375</v>
      </c>
      <c r="AC63" s="96">
        <v>57798</v>
      </c>
      <c r="AD63" s="96">
        <v>-3073</v>
      </c>
      <c r="AE63" s="96">
        <v>11848</v>
      </c>
      <c r="AF63" s="96">
        <v>20802</v>
      </c>
    </row>
    <row r="64" spans="1:32" s="93" customFormat="1">
      <c r="A64" s="99"/>
      <c r="B64" s="31"/>
      <c r="C64" s="95"/>
      <c r="D64" s="95"/>
      <c r="E64" s="96"/>
      <c r="F64" s="96"/>
      <c r="G64" s="96"/>
      <c r="H64" s="212"/>
      <c r="I64" s="96"/>
      <c r="J64" s="96"/>
      <c r="K64" s="96"/>
      <c r="L64" s="96"/>
      <c r="M64" s="212"/>
      <c r="N64" s="96"/>
      <c r="O64" s="96"/>
      <c r="P64" s="95"/>
      <c r="Q64" s="96"/>
      <c r="R64" s="212"/>
      <c r="S64" s="95"/>
      <c r="T64" s="96"/>
      <c r="U64" s="95"/>
      <c r="V64" s="96"/>
      <c r="W64" s="212"/>
      <c r="X64" s="96"/>
      <c r="Y64" s="96"/>
      <c r="Z64" s="96"/>
      <c r="AA64" s="96"/>
      <c r="AB64" s="212"/>
      <c r="AC64" s="96"/>
      <c r="AD64" s="96"/>
      <c r="AE64" s="96"/>
      <c r="AF64" s="96"/>
    </row>
    <row r="65" spans="1:32" s="93" customFormat="1">
      <c r="A65" s="4" t="s">
        <v>63</v>
      </c>
      <c r="B65" s="13" t="s">
        <v>177</v>
      </c>
      <c r="C65" s="24">
        <f>SUM(E65:G65)</f>
        <v>434628</v>
      </c>
      <c r="D65" s="24">
        <f>D59+D61</f>
        <v>0</v>
      </c>
      <c r="E65" s="24">
        <f>E59+E61</f>
        <v>-25033</v>
      </c>
      <c r="F65" s="24">
        <f>F59+F61</f>
        <v>195991</v>
      </c>
      <c r="G65" s="24">
        <f>G59+G61</f>
        <v>263670</v>
      </c>
      <c r="H65" s="218">
        <f t="shared" ref="H65:AF65" si="16">H59+H61</f>
        <v>1020258</v>
      </c>
      <c r="I65" s="24">
        <f t="shared" si="16"/>
        <v>311502</v>
      </c>
      <c r="J65" s="24">
        <f>J59+J61</f>
        <v>265818</v>
      </c>
      <c r="K65" s="24">
        <f t="shared" si="16"/>
        <v>266602</v>
      </c>
      <c r="L65" s="24">
        <f t="shared" si="16"/>
        <v>176336</v>
      </c>
      <c r="M65" s="218">
        <f t="shared" si="16"/>
        <v>453978</v>
      </c>
      <c r="N65" s="24">
        <f t="shared" si="16"/>
        <v>108497</v>
      </c>
      <c r="O65" s="24">
        <f t="shared" si="16"/>
        <v>242875</v>
      </c>
      <c r="P65" s="24">
        <f t="shared" si="16"/>
        <v>40526</v>
      </c>
      <c r="Q65" s="24">
        <f t="shared" si="16"/>
        <v>62080</v>
      </c>
      <c r="R65" s="218">
        <f t="shared" si="16"/>
        <v>-1615866</v>
      </c>
      <c r="S65" s="24">
        <f t="shared" si="16"/>
        <v>-2009906</v>
      </c>
      <c r="T65" s="24">
        <f t="shared" si="16"/>
        <v>71013</v>
      </c>
      <c r="U65" s="24">
        <f t="shared" si="16"/>
        <v>102536</v>
      </c>
      <c r="V65" s="24">
        <f t="shared" si="16"/>
        <v>220491</v>
      </c>
      <c r="W65" s="218">
        <f t="shared" si="16"/>
        <v>-78810</v>
      </c>
      <c r="X65" s="24">
        <f t="shared" si="16"/>
        <v>-72119</v>
      </c>
      <c r="Y65" s="24">
        <f t="shared" si="16"/>
        <v>-93336.025359999854</v>
      </c>
      <c r="Z65" s="24">
        <f t="shared" si="16"/>
        <v>36831.025359999854</v>
      </c>
      <c r="AA65" s="24">
        <f t="shared" si="16"/>
        <v>49814</v>
      </c>
      <c r="AB65" s="218">
        <f t="shared" si="16"/>
        <v>-262060</v>
      </c>
      <c r="AC65" s="24">
        <f t="shared" si="16"/>
        <v>-591758</v>
      </c>
      <c r="AD65" s="24">
        <f t="shared" si="16"/>
        <v>-28048</v>
      </c>
      <c r="AE65" s="24">
        <f t="shared" si="16"/>
        <v>237204</v>
      </c>
      <c r="AF65" s="24">
        <f t="shared" si="16"/>
        <v>120542</v>
      </c>
    </row>
    <row r="66" spans="1:32" s="93" customFormat="1">
      <c r="A66" s="4" t="s">
        <v>64</v>
      </c>
      <c r="B66" s="13" t="s">
        <v>177</v>
      </c>
      <c r="C66" s="24">
        <f>C65/629072</f>
        <v>0.69090342599893173</v>
      </c>
      <c r="D66" s="24">
        <f>D65/629072</f>
        <v>0</v>
      </c>
      <c r="E66" s="188">
        <f>E65/629072</f>
        <v>-3.9793537146781292E-2</v>
      </c>
      <c r="F66" s="188">
        <f>F65/629072</f>
        <v>0.31155575196479895</v>
      </c>
      <c r="G66" s="188">
        <f>G65/629072</f>
        <v>0.41914121118091413</v>
      </c>
      <c r="H66" s="219">
        <f t="shared" ref="H66:AF66" si="17">H65/629072</f>
        <v>1.6218461479767021</v>
      </c>
      <c r="I66" s="188">
        <f t="shared" si="17"/>
        <v>0.49517702266195285</v>
      </c>
      <c r="J66" s="188">
        <f t="shared" si="17"/>
        <v>0.42255576468194422</v>
      </c>
      <c r="K66" s="188">
        <f t="shared" si="17"/>
        <v>0.42380204491695705</v>
      </c>
      <c r="L66" s="188">
        <f t="shared" si="17"/>
        <v>0.28031131571584811</v>
      </c>
      <c r="M66" s="219">
        <f t="shared" si="17"/>
        <v>0.72166302108502678</v>
      </c>
      <c r="N66" s="188">
        <f t="shared" si="17"/>
        <v>0.17247151359462828</v>
      </c>
      <c r="O66" s="188">
        <f t="shared" si="17"/>
        <v>0.38608458173309257</v>
      </c>
      <c r="P66" s="188">
        <f t="shared" si="17"/>
        <v>6.4421878576697109E-2</v>
      </c>
      <c r="Q66" s="188">
        <f t="shared" si="17"/>
        <v>9.8685047180608901E-2</v>
      </c>
      <c r="R66" s="219">
        <f t="shared" si="17"/>
        <v>-2.5686503293740621</v>
      </c>
      <c r="S66" s="188">
        <f t="shared" si="17"/>
        <v>-3.1950333189205686</v>
      </c>
      <c r="T66" s="188">
        <f t="shared" si="17"/>
        <v>0.11288532950123356</v>
      </c>
      <c r="U66" s="188">
        <f t="shared" si="17"/>
        <v>0.16299565073632272</v>
      </c>
      <c r="V66" s="188">
        <f t="shared" si="17"/>
        <v>0.35050200930895031</v>
      </c>
      <c r="W66" s="219">
        <f t="shared" si="17"/>
        <v>-0.12527977719561512</v>
      </c>
      <c r="X66" s="188">
        <f t="shared" si="17"/>
        <v>-0.11464347483276954</v>
      </c>
      <c r="Y66" s="188">
        <f t="shared" si="17"/>
        <v>-0.14837097400615487</v>
      </c>
      <c r="Z66" s="188">
        <f t="shared" si="17"/>
        <v>5.8548187425286537E-2</v>
      </c>
      <c r="AA66" s="188">
        <f t="shared" si="17"/>
        <v>7.918648421802274E-2</v>
      </c>
      <c r="AB66" s="219">
        <f t="shared" si="17"/>
        <v>-0.41658188569829846</v>
      </c>
      <c r="AC66" s="188">
        <f t="shared" si="17"/>
        <v>-0.94068405524327903</v>
      </c>
      <c r="AD66" s="188">
        <f t="shared" si="17"/>
        <v>-4.4586311264847266E-2</v>
      </c>
      <c r="AE66" s="188">
        <f t="shared" si="17"/>
        <v>0.37706971539028916</v>
      </c>
      <c r="AF66" s="188">
        <f t="shared" si="17"/>
        <v>0.19161876541953862</v>
      </c>
    </row>
    <row r="67" spans="1:32" s="93" customFormat="1">
      <c r="A67" s="3"/>
      <c r="B67" s="11"/>
      <c r="C67" s="20"/>
      <c r="D67" s="20"/>
      <c r="E67" s="25"/>
      <c r="F67" s="25"/>
      <c r="G67" s="25"/>
      <c r="H67" s="220"/>
      <c r="I67" s="25"/>
      <c r="J67" s="25"/>
      <c r="K67" s="25"/>
      <c r="L67" s="25"/>
      <c r="M67" s="220"/>
      <c r="N67" s="25"/>
      <c r="O67" s="25"/>
      <c r="P67" s="20"/>
      <c r="Q67" s="25"/>
      <c r="R67" s="220"/>
      <c r="S67" s="20"/>
      <c r="T67" s="25"/>
      <c r="U67" s="20"/>
      <c r="V67" s="25"/>
      <c r="W67" s="220"/>
      <c r="X67" s="25"/>
      <c r="Y67" s="25"/>
      <c r="Z67" s="25"/>
      <c r="AA67" s="25"/>
      <c r="AB67" s="220"/>
      <c r="AC67" s="25"/>
      <c r="AD67" s="25"/>
      <c r="AE67" s="25"/>
      <c r="AF67" s="25"/>
    </row>
    <row r="68" spans="1:32" s="93" customFormat="1">
      <c r="A68" s="125" t="s">
        <v>112</v>
      </c>
      <c r="B68" s="31" t="s">
        <v>177</v>
      </c>
      <c r="C68" s="95">
        <f>D68+E68+F68+G68</f>
        <v>434628</v>
      </c>
      <c r="D68" s="95"/>
      <c r="E68" s="96">
        <f>E65</f>
        <v>-25033</v>
      </c>
      <c r="F68" s="96">
        <f>F65</f>
        <v>195991</v>
      </c>
      <c r="G68" s="96">
        <f>G65</f>
        <v>263670</v>
      </c>
      <c r="H68" s="212">
        <f>I68+J68+K68+L68</f>
        <v>1020258</v>
      </c>
      <c r="I68" s="96">
        <f>I65</f>
        <v>311502</v>
      </c>
      <c r="J68" s="96">
        <f>J65</f>
        <v>265818</v>
      </c>
      <c r="K68" s="96">
        <f>K65</f>
        <v>266602</v>
      </c>
      <c r="L68" s="96">
        <f>L65</f>
        <v>176336</v>
      </c>
      <c r="M68" s="212">
        <f>N68+O68+P68+Q68</f>
        <v>453978</v>
      </c>
      <c r="N68" s="96">
        <f>N65</f>
        <v>108497</v>
      </c>
      <c r="O68" s="96">
        <f>O65</f>
        <v>242875</v>
      </c>
      <c r="P68" s="96">
        <f>P65</f>
        <v>40526</v>
      </c>
      <c r="Q68" s="96">
        <f>Q65</f>
        <v>62080</v>
      </c>
      <c r="R68" s="212">
        <f>S68+T68+U68+V68</f>
        <v>-1615866</v>
      </c>
      <c r="S68" s="95">
        <f>S65</f>
        <v>-2009906</v>
      </c>
      <c r="T68" s="96">
        <f>T65</f>
        <v>71013</v>
      </c>
      <c r="U68" s="96">
        <f>U65</f>
        <v>102536</v>
      </c>
      <c r="V68" s="96">
        <f>V65</f>
        <v>220491</v>
      </c>
      <c r="W68" s="212">
        <f>X68+Y68+Z68+AA68</f>
        <v>-78810</v>
      </c>
      <c r="X68" s="96">
        <f t="shared" ref="X68:AF68" si="18">X65</f>
        <v>-72119</v>
      </c>
      <c r="Y68" s="96">
        <f t="shared" si="18"/>
        <v>-93336.025359999854</v>
      </c>
      <c r="Z68" s="96">
        <f t="shared" si="18"/>
        <v>36831.025359999854</v>
      </c>
      <c r="AA68" s="96">
        <f t="shared" si="18"/>
        <v>49814</v>
      </c>
      <c r="AB68" s="212">
        <f t="shared" si="18"/>
        <v>-262060</v>
      </c>
      <c r="AC68" s="96">
        <f t="shared" si="18"/>
        <v>-591758</v>
      </c>
      <c r="AD68" s="96">
        <f t="shared" si="18"/>
        <v>-28048</v>
      </c>
      <c r="AE68" s="96">
        <f t="shared" si="18"/>
        <v>237204</v>
      </c>
      <c r="AF68" s="96">
        <f t="shared" si="18"/>
        <v>120542</v>
      </c>
    </row>
    <row r="69" spans="1:32" s="93" customFormat="1">
      <c r="A69" s="125" t="s">
        <v>113</v>
      </c>
      <c r="B69" s="31" t="s">
        <v>177</v>
      </c>
      <c r="C69" s="95">
        <f>D69+E69+F69+G69</f>
        <v>72281</v>
      </c>
      <c r="D69" s="95"/>
      <c r="E69" s="96">
        <f>-E61</f>
        <v>33468</v>
      </c>
      <c r="F69" s="96">
        <f>-F61</f>
        <v>24259</v>
      </c>
      <c r="G69" s="96">
        <f>-G61</f>
        <v>14554</v>
      </c>
      <c r="H69" s="212">
        <f>I69+J69+K69+L69</f>
        <v>116651</v>
      </c>
      <c r="I69" s="96">
        <f>-I61</f>
        <v>39962</v>
      </c>
      <c r="J69" s="96">
        <f>-J61</f>
        <v>31421</v>
      </c>
      <c r="K69" s="96">
        <f>-K61</f>
        <v>27030</v>
      </c>
      <c r="L69" s="96">
        <f>-L61</f>
        <v>18238</v>
      </c>
      <c r="M69" s="212">
        <f>N69+O69+P69+Q69</f>
        <v>39430</v>
      </c>
      <c r="N69" s="96">
        <f>-N61</f>
        <v>3281</v>
      </c>
      <c r="O69" s="96">
        <f>-O61</f>
        <v>25169</v>
      </c>
      <c r="P69" s="96">
        <f>-P61</f>
        <v>6226</v>
      </c>
      <c r="Q69" s="96">
        <f>-Q61</f>
        <v>4754</v>
      </c>
      <c r="R69" s="212">
        <f>S69+T69+U69+V69</f>
        <v>36446</v>
      </c>
      <c r="S69" s="95">
        <f>-S61</f>
        <v>-22510</v>
      </c>
      <c r="T69" s="96">
        <f>-T61</f>
        <v>17074</v>
      </c>
      <c r="U69" s="96">
        <f>-U61</f>
        <v>14269</v>
      </c>
      <c r="V69" s="96">
        <f>-V61</f>
        <v>27613</v>
      </c>
      <c r="W69" s="212">
        <f>X69+Y69+Z69+AA69</f>
        <v>22432</v>
      </c>
      <c r="X69" s="96">
        <f t="shared" ref="X69:AF69" si="19">-X61</f>
        <v>7664</v>
      </c>
      <c r="Y69" s="96">
        <f t="shared" si="19"/>
        <v>5466</v>
      </c>
      <c r="Z69" s="96">
        <f t="shared" si="19"/>
        <v>312</v>
      </c>
      <c r="AA69" s="96">
        <f t="shared" si="19"/>
        <v>8990</v>
      </c>
      <c r="AB69" s="212">
        <f t="shared" si="19"/>
        <v>-12240</v>
      </c>
      <c r="AC69" s="96">
        <f t="shared" si="19"/>
        <v>-48288</v>
      </c>
      <c r="AD69" s="96">
        <f t="shared" si="19"/>
        <v>5009</v>
      </c>
      <c r="AE69" s="96">
        <f t="shared" si="19"/>
        <v>15652</v>
      </c>
      <c r="AF69" s="96">
        <f t="shared" si="19"/>
        <v>15387</v>
      </c>
    </row>
    <row r="70" spans="1:32" s="93" customFormat="1">
      <c r="A70" s="125" t="s">
        <v>59</v>
      </c>
      <c r="B70" s="31" t="s">
        <v>177</v>
      </c>
      <c r="C70" s="95">
        <f>D70+E70+F70+G70</f>
        <v>-589388</v>
      </c>
      <c r="D70" s="95"/>
      <c r="E70" s="96">
        <f>-E57</f>
        <v>-172907</v>
      </c>
      <c r="F70" s="96">
        <f>-F57</f>
        <v>-237624</v>
      </c>
      <c r="G70" s="96">
        <f>-G57</f>
        <v>-178857</v>
      </c>
      <c r="H70" s="212">
        <f>I70+J70+K70+L70</f>
        <v>-509512</v>
      </c>
      <c r="I70" s="96">
        <f>-I57</f>
        <v>-168323</v>
      </c>
      <c r="J70" s="96">
        <f>-J57</f>
        <v>-109624</v>
      </c>
      <c r="K70" s="96">
        <f>-K57</f>
        <v>-106327</v>
      </c>
      <c r="L70" s="96">
        <f>-L57</f>
        <v>-125238</v>
      </c>
      <c r="M70" s="212">
        <f>N70+O70+P70+Q70</f>
        <v>-530181</v>
      </c>
      <c r="N70" s="96">
        <f>-N57</f>
        <v>-104961</v>
      </c>
      <c r="O70" s="96">
        <f>-O57</f>
        <v>-121267</v>
      </c>
      <c r="P70" s="96">
        <f>-P57</f>
        <v>-130440</v>
      </c>
      <c r="Q70" s="96">
        <f>-Q57</f>
        <v>-173513</v>
      </c>
      <c r="R70" s="212">
        <f>S70+T70+U70+V70</f>
        <v>-559125</v>
      </c>
      <c r="S70" s="95">
        <f>-S57</f>
        <v>-217556</v>
      </c>
      <c r="T70" s="96">
        <f>-T57</f>
        <v>-144140</v>
      </c>
      <c r="U70" s="96">
        <f>-U57</f>
        <v>-114334</v>
      </c>
      <c r="V70" s="96">
        <f>-V57</f>
        <v>-83095</v>
      </c>
      <c r="W70" s="212">
        <f>X70+Y70+Z70+AA70</f>
        <v>-136462</v>
      </c>
      <c r="X70" s="96">
        <f t="shared" ref="X70:AF70" si="20">-X57</f>
        <v>-83278</v>
      </c>
      <c r="Y70" s="96">
        <f t="shared" si="20"/>
        <v>-31747</v>
      </c>
      <c r="Z70" s="96">
        <f t="shared" si="20"/>
        <v>-17978</v>
      </c>
      <c r="AA70" s="96">
        <f t="shared" si="20"/>
        <v>-3459</v>
      </c>
      <c r="AB70" s="212">
        <f t="shared" si="20"/>
        <v>-144714</v>
      </c>
      <c r="AC70" s="96">
        <f t="shared" si="20"/>
        <v>-207366</v>
      </c>
      <c r="AD70" s="96">
        <f t="shared" si="20"/>
        <v>17835</v>
      </c>
      <c r="AE70" s="96">
        <f t="shared" si="20"/>
        <v>19530</v>
      </c>
      <c r="AF70" s="96">
        <f t="shared" si="20"/>
        <v>25287</v>
      </c>
    </row>
    <row r="71" spans="1:32" s="93" customFormat="1">
      <c r="A71" s="125" t="s">
        <v>114</v>
      </c>
      <c r="B71" s="31" t="s">
        <v>177</v>
      </c>
      <c r="C71" s="95">
        <f>D71+E71+F71+G71</f>
        <v>113022</v>
      </c>
      <c r="D71" s="95"/>
      <c r="E71" s="96">
        <f>-E20</f>
        <v>37758</v>
      </c>
      <c r="F71" s="96">
        <f>-F20</f>
        <v>37623</v>
      </c>
      <c r="G71" s="96">
        <f>-G20</f>
        <v>37641</v>
      </c>
      <c r="H71" s="212">
        <f>I71+J71+K71+L71</f>
        <v>153547</v>
      </c>
      <c r="I71" s="96">
        <f>-I20</f>
        <v>37399</v>
      </c>
      <c r="J71" s="96">
        <f>-J20</f>
        <v>37499</v>
      </c>
      <c r="K71" s="96">
        <f>-K20</f>
        <v>43097</v>
      </c>
      <c r="L71" s="96">
        <f>-L20</f>
        <v>35552</v>
      </c>
      <c r="M71" s="212">
        <f>N71+O71+P71+Q71</f>
        <v>137323</v>
      </c>
      <c r="N71" s="96">
        <f>-N20</f>
        <v>34500</v>
      </c>
      <c r="O71" s="96">
        <f>-O20</f>
        <v>34481</v>
      </c>
      <c r="P71" s="96">
        <f>-P20</f>
        <v>34264</v>
      </c>
      <c r="Q71" s="96">
        <f>-Q20</f>
        <v>34078</v>
      </c>
      <c r="R71" s="212">
        <f>S71+T71+U71+V71</f>
        <v>126453</v>
      </c>
      <c r="S71" s="95">
        <f>-S20</f>
        <v>126453</v>
      </c>
      <c r="T71" s="96">
        <f>-T20</f>
        <v>0</v>
      </c>
      <c r="U71" s="96">
        <f>-U20</f>
        <v>0</v>
      </c>
      <c r="V71" s="96">
        <f>-V20</f>
        <v>0</v>
      </c>
      <c r="W71" s="212">
        <f>X71+Y71+Z71+AA71</f>
        <v>235019</v>
      </c>
      <c r="X71" s="96">
        <f t="shared" ref="X71:AF71" si="21">-X20</f>
        <v>27337</v>
      </c>
      <c r="Y71" s="96">
        <f t="shared" si="21"/>
        <v>69247</v>
      </c>
      <c r="Z71" s="96">
        <f t="shared" si="21"/>
        <v>69230</v>
      </c>
      <c r="AA71" s="96">
        <f t="shared" si="21"/>
        <v>69205</v>
      </c>
      <c r="AB71" s="212">
        <f t="shared" si="21"/>
        <v>277029</v>
      </c>
      <c r="AC71" s="96">
        <f t="shared" si="21"/>
        <v>69211</v>
      </c>
      <c r="AD71" s="96">
        <f t="shared" si="21"/>
        <v>69251</v>
      </c>
      <c r="AE71" s="96">
        <f t="shared" si="21"/>
        <v>69278</v>
      </c>
      <c r="AF71" s="96">
        <f t="shared" si="21"/>
        <v>69289</v>
      </c>
    </row>
    <row r="72" spans="1:32" s="93" customFormat="1">
      <c r="A72" s="4" t="s">
        <v>65</v>
      </c>
      <c r="B72" s="13" t="s">
        <v>177</v>
      </c>
      <c r="C72" s="24">
        <f>SUM(C68:C71)</f>
        <v>30543</v>
      </c>
      <c r="D72" s="24">
        <f>SUM(D68:D71)</f>
        <v>0</v>
      </c>
      <c r="E72" s="24">
        <f>SUM(E68:E71)</f>
        <v>-126714</v>
      </c>
      <c r="F72" s="24">
        <f>SUM(F68:F71)</f>
        <v>20249</v>
      </c>
      <c r="G72" s="24">
        <f>SUM(G68:G71)</f>
        <v>137008</v>
      </c>
      <c r="H72" s="218">
        <f t="shared" ref="H72:AF72" si="22">SUM(H68:H71)</f>
        <v>780944</v>
      </c>
      <c r="I72" s="24">
        <f t="shared" si="22"/>
        <v>220540</v>
      </c>
      <c r="J72" s="24">
        <f t="shared" si="22"/>
        <v>225114</v>
      </c>
      <c r="K72" s="24">
        <f t="shared" si="22"/>
        <v>230402</v>
      </c>
      <c r="L72" s="24">
        <f t="shared" si="22"/>
        <v>104888</v>
      </c>
      <c r="M72" s="218">
        <f t="shared" si="22"/>
        <v>100550</v>
      </c>
      <c r="N72" s="24">
        <f t="shared" si="22"/>
        <v>41317</v>
      </c>
      <c r="O72" s="24">
        <f t="shared" si="22"/>
        <v>181258</v>
      </c>
      <c r="P72" s="24">
        <f t="shared" si="22"/>
        <v>-49424</v>
      </c>
      <c r="Q72" s="24">
        <f t="shared" si="22"/>
        <v>-72601</v>
      </c>
      <c r="R72" s="218">
        <f t="shared" si="22"/>
        <v>-2012092</v>
      </c>
      <c r="S72" s="24">
        <f t="shared" si="22"/>
        <v>-2123519</v>
      </c>
      <c r="T72" s="24">
        <f t="shared" si="22"/>
        <v>-56053</v>
      </c>
      <c r="U72" s="24">
        <f t="shared" si="22"/>
        <v>2471</v>
      </c>
      <c r="V72" s="24">
        <f t="shared" si="22"/>
        <v>165009</v>
      </c>
      <c r="W72" s="218">
        <f t="shared" si="22"/>
        <v>42179</v>
      </c>
      <c r="X72" s="24">
        <f t="shared" si="22"/>
        <v>-120396</v>
      </c>
      <c r="Y72" s="24">
        <f t="shared" si="22"/>
        <v>-50370.025359999854</v>
      </c>
      <c r="Z72" s="24">
        <f t="shared" si="22"/>
        <v>88395.025359999854</v>
      </c>
      <c r="AA72" s="24">
        <f t="shared" si="22"/>
        <v>124550</v>
      </c>
      <c r="AB72" s="218">
        <f t="shared" si="22"/>
        <v>-141985</v>
      </c>
      <c r="AC72" s="24">
        <f t="shared" si="22"/>
        <v>-778201</v>
      </c>
      <c r="AD72" s="24">
        <f t="shared" si="22"/>
        <v>64047</v>
      </c>
      <c r="AE72" s="24">
        <f t="shared" si="22"/>
        <v>341664</v>
      </c>
      <c r="AF72" s="24">
        <f t="shared" si="22"/>
        <v>230505</v>
      </c>
    </row>
    <row r="73" spans="1:32" s="93" customFormat="1">
      <c r="A73" s="4" t="s">
        <v>66</v>
      </c>
      <c r="B73" s="15" t="s">
        <v>24</v>
      </c>
      <c r="C73" s="36">
        <f>C72/C13</f>
        <v>1.2636002616314066E-2</v>
      </c>
      <c r="D73" s="26" t="e">
        <f>D72/D13</f>
        <v>#DIV/0!</v>
      </c>
      <c r="E73" s="36">
        <f>E72/E13</f>
        <v>-0.15891852030220027</v>
      </c>
      <c r="F73" s="36">
        <f>F72/F13</f>
        <v>2.5628206848195053E-2</v>
      </c>
      <c r="G73" s="36">
        <f>G72/G13</f>
        <v>0.16513294836702694</v>
      </c>
      <c r="H73" s="221">
        <f t="shared" ref="H73:AF73" si="23">H72/H13</f>
        <v>0.24018684862714607</v>
      </c>
      <c r="I73" s="36">
        <f t="shared" si="23"/>
        <v>0.27525798415400671</v>
      </c>
      <c r="J73" s="36">
        <f t="shared" si="23"/>
        <v>0.28419430056065231</v>
      </c>
      <c r="K73" s="36">
        <f t="shared" si="23"/>
        <v>0.27325719992077507</v>
      </c>
      <c r="L73" s="36">
        <f t="shared" si="23"/>
        <v>0.12871146190735641</v>
      </c>
      <c r="M73" s="221">
        <f t="shared" si="23"/>
        <v>3.1426156813865888E-2</v>
      </c>
      <c r="N73" s="36">
        <f t="shared" si="23"/>
        <v>5.103983298435464E-2</v>
      </c>
      <c r="O73" s="36">
        <f t="shared" si="23"/>
        <v>0.22309885089161752</v>
      </c>
      <c r="P73" s="36">
        <f t="shared" si="23"/>
        <v>-6.2112222751441772E-2</v>
      </c>
      <c r="Q73" s="36">
        <f t="shared" si="23"/>
        <v>-9.2854164694928396E-2</v>
      </c>
      <c r="R73" s="221">
        <f t="shared" si="23"/>
        <v>-0.65562025291708348</v>
      </c>
      <c r="S73" s="36">
        <f t="shared" si="23"/>
        <v>-2.6707739326747117</v>
      </c>
      <c r="T73" s="36">
        <f t="shared" si="23"/>
        <v>-0.10651016875400222</v>
      </c>
      <c r="U73" s="36">
        <f t="shared" si="23"/>
        <v>3.4004665148314561E-3</v>
      </c>
      <c r="V73" s="36">
        <f t="shared" si="23"/>
        <v>0.16162125683547168</v>
      </c>
      <c r="W73" s="221">
        <f t="shared" si="23"/>
        <v>6.9043536108104641E-3</v>
      </c>
      <c r="X73" s="36">
        <f t="shared" si="23"/>
        <v>-9.690786042228762E-2</v>
      </c>
      <c r="Y73" s="36">
        <f t="shared" si="23"/>
        <v>-3.4592469900559503E-2</v>
      </c>
      <c r="Z73" s="36">
        <f t="shared" si="23"/>
        <v>5.6444212819799132E-2</v>
      </c>
      <c r="AA73" s="36">
        <f t="shared" si="23"/>
        <v>6.7524708459157173E-2</v>
      </c>
      <c r="AB73" s="221">
        <f t="shared" si="23"/>
        <v>-2.3987773728146224E-2</v>
      </c>
      <c r="AC73" s="36">
        <f t="shared" si="23"/>
        <v>-0.54599829787950582</v>
      </c>
      <c r="AD73" s="36">
        <f t="shared" si="23"/>
        <v>4.4842518720265498E-2</v>
      </c>
      <c r="AE73" s="36">
        <f t="shared" si="23"/>
        <v>0.22573266789025739</v>
      </c>
      <c r="AF73" s="36">
        <f t="shared" si="23"/>
        <v>0.14852767484163298</v>
      </c>
    </row>
    <row r="74" spans="1:32" s="93" customFormat="1">
      <c r="A74" s="4" t="s">
        <v>67</v>
      </c>
      <c r="B74" s="13" t="s">
        <v>177</v>
      </c>
      <c r="C74" s="24">
        <f>C72-C71</f>
        <v>-82479</v>
      </c>
      <c r="D74" s="24">
        <f t="shared" ref="D74:AA74" si="24">D72-D71</f>
        <v>0</v>
      </c>
      <c r="E74" s="24">
        <f t="shared" si="24"/>
        <v>-164472</v>
      </c>
      <c r="F74" s="24">
        <f t="shared" si="24"/>
        <v>-17374</v>
      </c>
      <c r="G74" s="24">
        <f t="shared" si="24"/>
        <v>99367</v>
      </c>
      <c r="H74" s="218">
        <f t="shared" si="24"/>
        <v>627397</v>
      </c>
      <c r="I74" s="24">
        <f t="shared" si="24"/>
        <v>183141</v>
      </c>
      <c r="J74" s="24">
        <f t="shared" si="24"/>
        <v>187615</v>
      </c>
      <c r="K74" s="24">
        <f t="shared" si="24"/>
        <v>187305</v>
      </c>
      <c r="L74" s="24">
        <f t="shared" si="24"/>
        <v>69336</v>
      </c>
      <c r="M74" s="218">
        <f t="shared" si="24"/>
        <v>-36773</v>
      </c>
      <c r="N74" s="24">
        <f t="shared" si="24"/>
        <v>6817</v>
      </c>
      <c r="O74" s="24">
        <f t="shared" si="24"/>
        <v>146777</v>
      </c>
      <c r="P74" s="24">
        <f t="shared" si="24"/>
        <v>-83688</v>
      </c>
      <c r="Q74" s="24">
        <f t="shared" si="24"/>
        <v>-106679</v>
      </c>
      <c r="R74" s="218">
        <f>R72-R71</f>
        <v>-2138545</v>
      </c>
      <c r="S74" s="24">
        <f t="shared" si="24"/>
        <v>-2249972</v>
      </c>
      <c r="T74" s="24">
        <f t="shared" si="24"/>
        <v>-56053</v>
      </c>
      <c r="U74" s="24">
        <f t="shared" si="24"/>
        <v>2471</v>
      </c>
      <c r="V74" s="24">
        <f t="shared" si="24"/>
        <v>165009</v>
      </c>
      <c r="W74" s="218">
        <f>W72-W71</f>
        <v>-192840</v>
      </c>
      <c r="X74" s="24">
        <f t="shared" si="24"/>
        <v>-147733</v>
      </c>
      <c r="Y74" s="24">
        <f t="shared" si="24"/>
        <v>-119617.02535999985</v>
      </c>
      <c r="Z74" s="24">
        <f t="shared" si="24"/>
        <v>19165.025359999854</v>
      </c>
      <c r="AA74" s="24">
        <f t="shared" si="24"/>
        <v>55345</v>
      </c>
      <c r="AB74" s="218">
        <f>AB72-AB71</f>
        <v>-419014</v>
      </c>
      <c r="AC74" s="24">
        <f>AC72-AC71</f>
        <v>-847412</v>
      </c>
      <c r="AD74" s="24">
        <f>AD72-AD71</f>
        <v>-5204</v>
      </c>
      <c r="AE74" s="24">
        <f>AE72-AE71</f>
        <v>272386</v>
      </c>
      <c r="AF74" s="24">
        <f>AF72-AF71</f>
        <v>161216</v>
      </c>
    </row>
    <row r="75" spans="1:32" s="93" customFormat="1">
      <c r="A75" s="4" t="s">
        <v>68</v>
      </c>
      <c r="B75" s="16" t="s">
        <v>24</v>
      </c>
      <c r="C75" s="36">
        <f>C74/C13</f>
        <v>-3.4122543947581047E-2</v>
      </c>
      <c r="D75" s="26" t="e">
        <f t="shared" ref="D75:AA75" si="25">D74/D13</f>
        <v>#DIV/0!</v>
      </c>
      <c r="E75" s="36">
        <f t="shared" si="25"/>
        <v>-0.206272762845017</v>
      </c>
      <c r="F75" s="36">
        <f t="shared" si="25"/>
        <v>-2.1989454579512117E-2</v>
      </c>
      <c r="G75" s="36">
        <f t="shared" si="25"/>
        <v>0.1197650186878603</v>
      </c>
      <c r="H75" s="221">
        <f t="shared" si="25"/>
        <v>0.19296198993541863</v>
      </c>
      <c r="I75" s="36">
        <f t="shared" si="25"/>
        <v>0.2285799513736689</v>
      </c>
      <c r="J75" s="36">
        <f t="shared" si="25"/>
        <v>0.23685383272336144</v>
      </c>
      <c r="K75" s="36">
        <f t="shared" si="25"/>
        <v>0.22214407787762597</v>
      </c>
      <c r="L75" s="36">
        <f t="shared" si="25"/>
        <v>8.5084451250938761E-2</v>
      </c>
      <c r="M75" s="221">
        <f t="shared" si="25"/>
        <v>-1.149312843874978E-2</v>
      </c>
      <c r="N75" s="36">
        <f t="shared" si="25"/>
        <v>8.4211956689581903E-3</v>
      </c>
      <c r="O75" s="36">
        <f t="shared" si="25"/>
        <v>0.18065839873174672</v>
      </c>
      <c r="P75" s="36">
        <f t="shared" si="25"/>
        <v>-0.10517254163205444</v>
      </c>
      <c r="Q75" s="36">
        <f t="shared" si="25"/>
        <v>-0.13643874651162197</v>
      </c>
      <c r="R75" s="221">
        <f>R74/R13</f>
        <v>-0.69682371073219529</v>
      </c>
      <c r="S75" s="36">
        <f>S74/S13</f>
        <v>-2.8298153050893289</v>
      </c>
      <c r="T75" s="36">
        <f t="shared" si="25"/>
        <v>-0.10651016875400222</v>
      </c>
      <c r="U75" s="36">
        <f t="shared" si="25"/>
        <v>3.4004665148314561E-3</v>
      </c>
      <c r="V75" s="36">
        <f t="shared" si="25"/>
        <v>0.16162125683547168</v>
      </c>
      <c r="W75" s="221">
        <f>W74/W13</f>
        <v>-3.1566313812766776E-2</v>
      </c>
      <c r="X75" s="36">
        <f t="shared" si="25"/>
        <v>-0.11891166603347135</v>
      </c>
      <c r="Y75" s="36">
        <f t="shared" si="25"/>
        <v>-8.214902255431919E-2</v>
      </c>
      <c r="Z75" s="36">
        <f t="shared" si="25"/>
        <v>1.2237733579588862E-2</v>
      </c>
      <c r="AA75" s="36">
        <f t="shared" si="25"/>
        <v>3.0005258849233673E-2</v>
      </c>
      <c r="AB75" s="221">
        <f>AB74/AB13</f>
        <v>-7.0790668175690824E-2</v>
      </c>
      <c r="AC75" s="36">
        <f>AC74/AC13</f>
        <v>-0.59455784508458331</v>
      </c>
      <c r="AD75" s="36">
        <f>AD74/AD13</f>
        <v>-3.6435815482420979E-3</v>
      </c>
      <c r="AE75" s="36">
        <f>AE74/AE13</f>
        <v>0.17996165377668016</v>
      </c>
      <c r="AF75" s="36">
        <f>AF74/AF13</f>
        <v>0.10388077320348237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0A59-4F14-435B-9A54-41B8DAB3E0CE}">
  <dimension ref="A1:AF8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53.75" style="1" customWidth="1"/>
    <col min="2" max="2" width="9.75" style="1" customWidth="1"/>
    <col min="3" max="3" width="14.5" style="40" hidden="1" customWidth="1"/>
    <col min="4" max="26" width="10.125" style="77" customWidth="1"/>
    <col min="27" max="16384" width="9" style="1"/>
  </cols>
  <sheetData>
    <row r="1" spans="1:32" ht="62.25" customHeight="1">
      <c r="C1" s="1"/>
      <c r="V1" s="84"/>
    </row>
    <row r="2" spans="1:32" s="92" customFormat="1" ht="22.5" customHeight="1">
      <c r="A2" s="154" t="s">
        <v>181</v>
      </c>
      <c r="B2" s="159" t="s">
        <v>179</v>
      </c>
      <c r="C2" s="151" t="s">
        <v>25</v>
      </c>
      <c r="D2" s="151" t="s">
        <v>26</v>
      </c>
      <c r="E2" s="151" t="s">
        <v>27</v>
      </c>
      <c r="F2" s="151" t="s">
        <v>28</v>
      </c>
      <c r="G2" s="160" t="s">
        <v>161</v>
      </c>
      <c r="H2" s="155" t="s">
        <v>162</v>
      </c>
      <c r="I2" s="151" t="s">
        <v>163</v>
      </c>
      <c r="J2" s="151" t="s">
        <v>164</v>
      </c>
      <c r="K2" s="160" t="s">
        <v>165</v>
      </c>
      <c r="L2" s="151" t="s">
        <v>166</v>
      </c>
      <c r="M2" s="155" t="s">
        <v>167</v>
      </c>
      <c r="N2" s="152" t="s">
        <v>168</v>
      </c>
      <c r="O2" s="166" t="s">
        <v>169</v>
      </c>
      <c r="P2" s="151" t="s">
        <v>170</v>
      </c>
      <c r="Q2" s="151" t="s">
        <v>171</v>
      </c>
      <c r="R2" s="155" t="s">
        <v>172</v>
      </c>
      <c r="S2" s="160" t="s">
        <v>173</v>
      </c>
      <c r="T2" s="152" t="s">
        <v>174</v>
      </c>
      <c r="U2" s="151" t="s">
        <v>175</v>
      </c>
      <c r="V2" s="152" t="s">
        <v>176</v>
      </c>
      <c r="W2" s="167" t="s">
        <v>194</v>
      </c>
      <c r="X2" s="152" t="s">
        <v>195</v>
      </c>
      <c r="Y2" s="152" t="s">
        <v>196</v>
      </c>
      <c r="Z2" s="152" t="s">
        <v>197</v>
      </c>
      <c r="AA2" s="156"/>
      <c r="AB2" s="157"/>
      <c r="AC2" s="156"/>
      <c r="AD2" s="156"/>
      <c r="AE2" s="158"/>
      <c r="AF2" s="158"/>
    </row>
    <row r="3" spans="1:32">
      <c r="A3" s="27" t="s">
        <v>182</v>
      </c>
      <c r="B3" s="28"/>
      <c r="C3" s="37"/>
      <c r="D3" s="78"/>
      <c r="E3" s="78"/>
      <c r="F3" s="78"/>
      <c r="G3" s="161"/>
      <c r="H3" s="78"/>
      <c r="I3" s="78"/>
      <c r="J3" s="78"/>
      <c r="K3" s="161"/>
      <c r="L3" s="78"/>
      <c r="M3" s="78"/>
      <c r="N3" s="78"/>
      <c r="O3" s="161"/>
      <c r="P3" s="78"/>
      <c r="Q3" s="78"/>
      <c r="R3" s="78"/>
      <c r="S3" s="161"/>
      <c r="T3" s="78"/>
      <c r="U3" s="78"/>
      <c r="V3" s="78"/>
      <c r="W3" s="161"/>
      <c r="X3" s="78"/>
      <c r="Y3" s="78"/>
      <c r="Z3" s="78"/>
    </row>
    <row r="4" spans="1:32" s="6" customFormat="1">
      <c r="A4" s="5" t="s">
        <v>69</v>
      </c>
      <c r="B4" s="5"/>
      <c r="C4" s="38">
        <f>SUM(C6:C10)</f>
        <v>0</v>
      </c>
      <c r="D4" s="79">
        <f>SUM(D6:D10)</f>
        <v>3793633</v>
      </c>
      <c r="E4" s="79">
        <f t="shared" ref="E4:V4" si="0">SUM(E6:E10)</f>
        <v>3981257</v>
      </c>
      <c r="F4" s="79">
        <f t="shared" si="0"/>
        <v>4582467</v>
      </c>
      <c r="G4" s="162">
        <f t="shared" si="0"/>
        <v>4316777</v>
      </c>
      <c r="H4" s="79">
        <f t="shared" si="0"/>
        <v>4063671</v>
      </c>
      <c r="I4" s="79">
        <f t="shared" si="0"/>
        <v>3797699</v>
      </c>
      <c r="J4" s="79">
        <f>SUM(J6:J10)</f>
        <v>3442393</v>
      </c>
      <c r="K4" s="162">
        <f t="shared" si="0"/>
        <v>3375194</v>
      </c>
      <c r="L4" s="79">
        <f t="shared" si="0"/>
        <v>3362846</v>
      </c>
      <c r="M4" s="79">
        <f t="shared" si="0"/>
        <v>3365445</v>
      </c>
      <c r="N4" s="79">
        <f t="shared" si="0"/>
        <v>3320814</v>
      </c>
      <c r="O4" s="162">
        <f t="shared" si="0"/>
        <v>3363397</v>
      </c>
      <c r="P4" s="79">
        <f t="shared" si="0"/>
        <v>4028311</v>
      </c>
      <c r="Q4" s="79">
        <f t="shared" si="0"/>
        <v>4254518</v>
      </c>
      <c r="R4" s="79">
        <f t="shared" si="0"/>
        <v>4214504</v>
      </c>
      <c r="S4" s="162">
        <f t="shared" si="0"/>
        <v>3648103</v>
      </c>
      <c r="T4" s="79">
        <f t="shared" si="0"/>
        <v>4260025</v>
      </c>
      <c r="U4" s="79">
        <f t="shared" si="0"/>
        <v>2690783</v>
      </c>
      <c r="V4" s="79">
        <f t="shared" si="0"/>
        <v>2704063</v>
      </c>
      <c r="W4" s="162">
        <f>SUM(W6:W10)</f>
        <v>2110414</v>
      </c>
      <c r="X4" s="79">
        <f>SUM(X6:X10)</f>
        <v>3192466</v>
      </c>
      <c r="Y4" s="79">
        <f>SUM(Y6:Y10)</f>
        <v>3156298</v>
      </c>
      <c r="Z4" s="79">
        <f>SUM(Z6:Z10)</f>
        <v>2832575</v>
      </c>
    </row>
    <row r="5" spans="1:32">
      <c r="A5" s="39"/>
      <c r="B5" s="39"/>
      <c r="G5" s="163"/>
      <c r="K5" s="163"/>
      <c r="O5" s="163"/>
      <c r="S5" s="163"/>
      <c r="W5" s="163"/>
    </row>
    <row r="6" spans="1:32">
      <c r="A6" s="7" t="s">
        <v>70</v>
      </c>
      <c r="B6" s="48" t="s">
        <v>177</v>
      </c>
      <c r="D6" s="18">
        <v>2757213</v>
      </c>
      <c r="E6" s="18">
        <v>2950726</v>
      </c>
      <c r="F6" s="18">
        <v>2855267</v>
      </c>
      <c r="G6" s="164">
        <v>2784708</v>
      </c>
      <c r="H6" s="18">
        <v>2608912</v>
      </c>
      <c r="I6" s="18">
        <v>2414715</v>
      </c>
      <c r="J6" s="18">
        <v>2217429</v>
      </c>
      <c r="K6" s="164">
        <v>2246479</v>
      </c>
      <c r="L6" s="18">
        <v>2201390</v>
      </c>
      <c r="M6" s="18">
        <v>2287318</v>
      </c>
      <c r="N6" s="18">
        <v>2323260</v>
      </c>
      <c r="O6" s="164">
        <v>2340034</v>
      </c>
      <c r="P6" s="18">
        <v>2535036</v>
      </c>
      <c r="Q6" s="18">
        <v>2387553</v>
      </c>
      <c r="R6" s="18">
        <v>2460479</v>
      </c>
      <c r="S6" s="164">
        <v>2659853</v>
      </c>
      <c r="T6" s="18">
        <v>2828066</v>
      </c>
      <c r="U6" s="18">
        <v>1216216</v>
      </c>
      <c r="V6" s="18">
        <v>1325599</v>
      </c>
      <c r="W6" s="164">
        <v>1259928</v>
      </c>
      <c r="X6" s="18">
        <v>1390515</v>
      </c>
      <c r="Y6" s="18">
        <v>1245017</v>
      </c>
      <c r="Z6" s="18">
        <v>1108915</v>
      </c>
    </row>
    <row r="7" spans="1:32">
      <c r="A7" s="7" t="s">
        <v>71</v>
      </c>
      <c r="B7" s="48" t="s">
        <v>177</v>
      </c>
      <c r="D7" s="18">
        <v>933263</v>
      </c>
      <c r="E7" s="18">
        <v>952086</v>
      </c>
      <c r="F7" s="18">
        <v>1633702</v>
      </c>
      <c r="G7" s="164">
        <v>1470234</v>
      </c>
      <c r="H7" s="18">
        <v>1286138</v>
      </c>
      <c r="I7" s="18">
        <v>1228348</v>
      </c>
      <c r="J7" s="18">
        <v>1096289</v>
      </c>
      <c r="K7" s="164">
        <v>1013921</v>
      </c>
      <c r="L7" s="18">
        <v>978059</v>
      </c>
      <c r="M7" s="18">
        <v>892249</v>
      </c>
      <c r="N7" s="18">
        <v>852929</v>
      </c>
      <c r="O7" s="164">
        <v>891065</v>
      </c>
      <c r="P7" s="18">
        <v>1316238</v>
      </c>
      <c r="Q7" s="18">
        <v>1694671</v>
      </c>
      <c r="R7" s="18">
        <v>1599740</v>
      </c>
      <c r="S7" s="164">
        <v>866480</v>
      </c>
      <c r="T7" s="18">
        <v>1235385</v>
      </c>
      <c r="U7" s="18">
        <v>1285548</v>
      </c>
      <c r="V7" s="18">
        <v>1232524</v>
      </c>
      <c r="W7" s="164">
        <v>750370</v>
      </c>
      <c r="X7" s="18">
        <v>1652096</v>
      </c>
      <c r="Y7" s="18">
        <v>1726437</v>
      </c>
      <c r="Z7" s="18">
        <v>1549534</v>
      </c>
    </row>
    <row r="8" spans="1:32">
      <c r="A8" s="7" t="s">
        <v>72</v>
      </c>
      <c r="B8" s="48" t="s">
        <v>177</v>
      </c>
      <c r="D8" s="18">
        <v>16177</v>
      </c>
      <c r="E8" s="18">
        <v>24057</v>
      </c>
      <c r="F8" s="18">
        <v>21763</v>
      </c>
      <c r="G8" s="164">
        <v>19688</v>
      </c>
      <c r="H8" s="18">
        <v>17443</v>
      </c>
      <c r="I8" s="18">
        <v>14048</v>
      </c>
      <c r="J8" s="18">
        <v>18217</v>
      </c>
      <c r="K8" s="164">
        <v>23627</v>
      </c>
      <c r="L8" s="18">
        <v>8444</v>
      </c>
      <c r="M8" s="18">
        <v>27554</v>
      </c>
      <c r="N8" s="18">
        <v>27521</v>
      </c>
      <c r="O8" s="164">
        <v>18566</v>
      </c>
      <c r="P8" s="18">
        <v>24139</v>
      </c>
      <c r="Q8" s="18">
        <v>17997</v>
      </c>
      <c r="R8" s="18">
        <v>18766</v>
      </c>
      <c r="S8" s="164">
        <v>12532</v>
      </c>
      <c r="T8" s="18">
        <v>8704</v>
      </c>
      <c r="U8" s="18">
        <v>14129</v>
      </c>
      <c r="V8" s="18">
        <v>10576</v>
      </c>
      <c r="W8" s="164">
        <v>22977</v>
      </c>
      <c r="X8" s="18">
        <v>9480</v>
      </c>
      <c r="Y8" s="18">
        <v>9229</v>
      </c>
      <c r="Z8" s="18">
        <v>10250</v>
      </c>
    </row>
    <row r="9" spans="1:32">
      <c r="A9" s="7" t="s">
        <v>73</v>
      </c>
      <c r="B9" s="48" t="s">
        <v>177</v>
      </c>
      <c r="D9" s="18">
        <v>64520</v>
      </c>
      <c r="E9" s="18">
        <v>30340</v>
      </c>
      <c r="F9" s="18">
        <v>55533</v>
      </c>
      <c r="G9" s="164">
        <v>31289</v>
      </c>
      <c r="H9" s="18">
        <v>128122</v>
      </c>
      <c r="I9" s="18">
        <v>115695</v>
      </c>
      <c r="J9" s="18">
        <v>92757</v>
      </c>
      <c r="K9" s="164">
        <v>76184</v>
      </c>
      <c r="L9" s="18">
        <v>148051</v>
      </c>
      <c r="M9" s="18">
        <v>130948</v>
      </c>
      <c r="N9" s="18">
        <v>94154</v>
      </c>
      <c r="O9" s="164">
        <v>99389</v>
      </c>
      <c r="P9" s="18">
        <v>127860</v>
      </c>
      <c r="Q9" s="18">
        <v>135590</v>
      </c>
      <c r="R9" s="18">
        <v>117038</v>
      </c>
      <c r="S9" s="164">
        <v>98160</v>
      </c>
      <c r="T9" s="18">
        <v>169578</v>
      </c>
      <c r="U9" s="18">
        <v>154092</v>
      </c>
      <c r="V9" s="18">
        <v>116637</v>
      </c>
      <c r="W9" s="164">
        <v>65312</v>
      </c>
      <c r="X9" s="18">
        <v>125733</v>
      </c>
      <c r="Y9" s="18">
        <v>158463</v>
      </c>
      <c r="Z9" s="18">
        <v>150002</v>
      </c>
    </row>
    <row r="10" spans="1:32">
      <c r="A10" s="7" t="s">
        <v>74</v>
      </c>
      <c r="B10" s="48" t="s">
        <v>177</v>
      </c>
      <c r="D10" s="18">
        <v>22460</v>
      </c>
      <c r="E10" s="18">
        <v>24048</v>
      </c>
      <c r="F10" s="18">
        <v>16202</v>
      </c>
      <c r="G10" s="164">
        <v>10858</v>
      </c>
      <c r="H10" s="18">
        <v>23056</v>
      </c>
      <c r="I10" s="18">
        <v>24893</v>
      </c>
      <c r="J10" s="18">
        <v>17701</v>
      </c>
      <c r="K10" s="164">
        <v>14983</v>
      </c>
      <c r="L10" s="18">
        <v>26902</v>
      </c>
      <c r="M10" s="18">
        <v>27376</v>
      </c>
      <c r="N10" s="18">
        <v>22950</v>
      </c>
      <c r="O10" s="164">
        <v>14343</v>
      </c>
      <c r="P10" s="18">
        <v>25038</v>
      </c>
      <c r="Q10" s="18">
        <v>18707</v>
      </c>
      <c r="R10" s="18">
        <v>18481</v>
      </c>
      <c r="S10" s="164">
        <v>11078</v>
      </c>
      <c r="T10" s="18">
        <v>18292</v>
      </c>
      <c r="U10" s="18">
        <v>20798</v>
      </c>
      <c r="V10" s="18">
        <v>18727</v>
      </c>
      <c r="W10" s="164">
        <v>11827</v>
      </c>
      <c r="X10" s="18">
        <v>14642</v>
      </c>
      <c r="Y10" s="18">
        <v>17152</v>
      </c>
      <c r="Z10" s="18">
        <v>13874</v>
      </c>
    </row>
    <row r="11" spans="1:32">
      <c r="A11" s="42"/>
      <c r="B11" s="42"/>
      <c r="G11" s="163"/>
      <c r="K11" s="163"/>
      <c r="O11" s="163"/>
      <c r="S11" s="163"/>
      <c r="W11" s="163"/>
    </row>
    <row r="12" spans="1:32" s="6" customFormat="1">
      <c r="A12" s="5" t="s">
        <v>0</v>
      </c>
      <c r="B12" s="5"/>
      <c r="C12" s="38">
        <f t="shared" ref="C12:Z12" si="1">C14+C25+C30</f>
        <v>0</v>
      </c>
      <c r="D12" s="79">
        <f t="shared" si="1"/>
        <v>11127183</v>
      </c>
      <c r="E12" s="79">
        <f t="shared" si="1"/>
        <v>11067512</v>
      </c>
      <c r="F12" s="79">
        <f t="shared" si="1"/>
        <v>10163931</v>
      </c>
      <c r="G12" s="162">
        <f t="shared" si="1"/>
        <v>10132521</v>
      </c>
      <c r="H12" s="79">
        <f t="shared" si="1"/>
        <v>10224483</v>
      </c>
      <c r="I12" s="79">
        <f t="shared" si="1"/>
        <v>11870111</v>
      </c>
      <c r="J12" s="79">
        <f t="shared" si="1"/>
        <v>12039862</v>
      </c>
      <c r="K12" s="162">
        <f t="shared" si="1"/>
        <v>10493202</v>
      </c>
      <c r="L12" s="79">
        <f t="shared" si="1"/>
        <v>12130248</v>
      </c>
      <c r="M12" s="79">
        <f t="shared" si="1"/>
        <v>12016848</v>
      </c>
      <c r="N12" s="79">
        <f t="shared" si="1"/>
        <v>11850604</v>
      </c>
      <c r="O12" s="162">
        <f t="shared" si="1"/>
        <v>10033041</v>
      </c>
      <c r="P12" s="79">
        <f t="shared" si="1"/>
        <v>12796356</v>
      </c>
      <c r="Q12" s="79">
        <f t="shared" si="1"/>
        <v>12688415</v>
      </c>
      <c r="R12" s="79">
        <f t="shared" si="1"/>
        <v>12576521</v>
      </c>
      <c r="S12" s="162">
        <f t="shared" si="1"/>
        <v>11227395</v>
      </c>
      <c r="T12" s="79">
        <f t="shared" si="1"/>
        <v>12599158</v>
      </c>
      <c r="U12" s="79">
        <f t="shared" si="1"/>
        <v>12517146</v>
      </c>
      <c r="V12" s="79">
        <f t="shared" si="1"/>
        <v>12296551</v>
      </c>
      <c r="W12" s="162">
        <f t="shared" si="1"/>
        <v>12362403</v>
      </c>
      <c r="X12" s="79">
        <f t="shared" si="1"/>
        <v>12068366</v>
      </c>
      <c r="Y12" s="79">
        <f t="shared" si="1"/>
        <v>12124448</v>
      </c>
      <c r="Z12" s="79">
        <f t="shared" si="1"/>
        <v>12113977</v>
      </c>
    </row>
    <row r="13" spans="1:32">
      <c r="G13" s="163"/>
      <c r="K13" s="163"/>
      <c r="O13" s="163"/>
      <c r="S13" s="163"/>
      <c r="W13" s="163"/>
    </row>
    <row r="14" spans="1:32" s="6" customFormat="1">
      <c r="A14" s="168" t="s">
        <v>75</v>
      </c>
      <c r="B14" s="168"/>
      <c r="C14" s="169">
        <f>SUM(C16:C21)</f>
        <v>0</v>
      </c>
      <c r="D14" s="170">
        <f t="shared" ref="D14:Z14" si="2">SUM(D16:D23)</f>
        <v>6017572</v>
      </c>
      <c r="E14" s="170">
        <f t="shared" si="2"/>
        <v>6171701</v>
      </c>
      <c r="F14" s="170">
        <f t="shared" si="2"/>
        <v>5370401</v>
      </c>
      <c r="G14" s="171">
        <f t="shared" si="2"/>
        <v>5393212</v>
      </c>
      <c r="H14" s="170">
        <f t="shared" si="2"/>
        <v>5569520</v>
      </c>
      <c r="I14" s="170">
        <f t="shared" si="2"/>
        <v>5650339</v>
      </c>
      <c r="J14" s="170">
        <f t="shared" si="2"/>
        <v>5878242</v>
      </c>
      <c r="K14" s="171">
        <f t="shared" si="2"/>
        <v>5972489</v>
      </c>
      <c r="L14" s="170">
        <f t="shared" si="2"/>
        <v>6098675</v>
      </c>
      <c r="M14" s="170">
        <f t="shared" si="2"/>
        <v>6051727</v>
      </c>
      <c r="N14" s="170">
        <f t="shared" si="2"/>
        <v>5933817</v>
      </c>
      <c r="O14" s="171">
        <f t="shared" si="2"/>
        <v>5770545</v>
      </c>
      <c r="P14" s="170">
        <f t="shared" si="2"/>
        <v>2780796</v>
      </c>
      <c r="Q14" s="170">
        <f t="shared" si="2"/>
        <v>2766436</v>
      </c>
      <c r="R14" s="170">
        <f t="shared" si="2"/>
        <v>2735022</v>
      </c>
      <c r="S14" s="171">
        <f t="shared" si="2"/>
        <v>4829631</v>
      </c>
      <c r="T14" s="170">
        <f t="shared" si="2"/>
        <v>2863519</v>
      </c>
      <c r="U14" s="170">
        <f t="shared" si="2"/>
        <v>2764174</v>
      </c>
      <c r="V14" s="170">
        <f t="shared" si="2"/>
        <v>2540703</v>
      </c>
      <c r="W14" s="171">
        <f t="shared" si="2"/>
        <v>2565621</v>
      </c>
      <c r="X14" s="170">
        <f t="shared" si="2"/>
        <v>2229473</v>
      </c>
      <c r="Y14" s="170">
        <f t="shared" si="2"/>
        <v>2233643</v>
      </c>
      <c r="Z14" s="170">
        <f t="shared" si="2"/>
        <v>2167492</v>
      </c>
    </row>
    <row r="15" spans="1:32">
      <c r="A15" s="43"/>
      <c r="B15" s="43"/>
      <c r="G15" s="163"/>
      <c r="K15" s="163"/>
      <c r="O15" s="163"/>
      <c r="S15" s="163"/>
      <c r="W15" s="163"/>
    </row>
    <row r="16" spans="1:32">
      <c r="A16" s="7" t="s">
        <v>76</v>
      </c>
      <c r="B16" s="48" t="s">
        <v>177</v>
      </c>
      <c r="D16" s="18">
        <v>40163</v>
      </c>
      <c r="E16" s="18">
        <v>107464</v>
      </c>
      <c r="F16" s="18">
        <v>104356</v>
      </c>
      <c r="G16" s="164">
        <v>101262</v>
      </c>
      <c r="H16" s="18">
        <v>99682</v>
      </c>
      <c r="I16" s="18">
        <v>97006</v>
      </c>
      <c r="J16" s="18">
        <v>112947</v>
      </c>
      <c r="K16" s="164">
        <v>111128</v>
      </c>
      <c r="L16" s="18">
        <v>108558</v>
      </c>
      <c r="M16" s="18">
        <v>104858</v>
      </c>
      <c r="N16" s="18">
        <v>101690</v>
      </c>
      <c r="O16" s="164">
        <v>99598</v>
      </c>
      <c r="P16" s="18">
        <v>95709</v>
      </c>
      <c r="Q16" s="18">
        <v>102893</v>
      </c>
      <c r="R16" s="18">
        <v>100363</v>
      </c>
      <c r="S16" s="164">
        <v>100138</v>
      </c>
      <c r="T16" s="18">
        <v>95888</v>
      </c>
      <c r="U16" s="18">
        <v>94261</v>
      </c>
      <c r="V16" s="18">
        <v>91935</v>
      </c>
      <c r="W16" s="164">
        <v>92128</v>
      </c>
      <c r="X16" s="18">
        <v>61609</v>
      </c>
      <c r="Y16" s="18">
        <v>61470</v>
      </c>
      <c r="Z16" s="18">
        <v>61700</v>
      </c>
    </row>
    <row r="17" spans="1:26">
      <c r="A17" s="7" t="s">
        <v>77</v>
      </c>
      <c r="B17" s="48" t="s">
        <v>177</v>
      </c>
      <c r="D17" s="18">
        <v>134902</v>
      </c>
      <c r="E17" s="18">
        <v>152931</v>
      </c>
      <c r="F17" s="18">
        <v>164148</v>
      </c>
      <c r="G17" s="164">
        <v>168787</v>
      </c>
      <c r="H17" s="18">
        <v>185425</v>
      </c>
      <c r="I17" s="18">
        <v>203744</v>
      </c>
      <c r="J17" s="18">
        <v>217239</v>
      </c>
      <c r="K17" s="164">
        <v>221129</v>
      </c>
      <c r="L17" s="18">
        <v>92423</v>
      </c>
      <c r="M17" s="18">
        <v>93879</v>
      </c>
      <c r="N17" s="18">
        <v>94797</v>
      </c>
      <c r="O17" s="164">
        <v>97668</v>
      </c>
      <c r="P17" s="18">
        <v>110318</v>
      </c>
      <c r="Q17" s="18">
        <v>118525</v>
      </c>
      <c r="R17" s="18">
        <v>126882</v>
      </c>
      <c r="S17" s="164">
        <v>131456</v>
      </c>
      <c r="T17" s="18">
        <v>145845</v>
      </c>
      <c r="U17" s="18">
        <v>159173</v>
      </c>
      <c r="V17" s="18">
        <v>177664</v>
      </c>
      <c r="W17" s="164">
        <v>182217</v>
      </c>
      <c r="X17" s="18">
        <v>927</v>
      </c>
      <c r="Y17" s="18">
        <v>927</v>
      </c>
      <c r="Z17" s="18">
        <v>973</v>
      </c>
    </row>
    <row r="18" spans="1:26">
      <c r="A18" s="7" t="s">
        <v>79</v>
      </c>
      <c r="B18" s="48" t="s">
        <v>177</v>
      </c>
      <c r="D18" s="18">
        <v>1552870</v>
      </c>
      <c r="E18" s="18">
        <v>1615583</v>
      </c>
      <c r="F18" s="18">
        <v>1649065</v>
      </c>
      <c r="G18" s="164">
        <v>1723598</v>
      </c>
      <c r="H18" s="18">
        <v>1756920</v>
      </c>
      <c r="I18" s="18">
        <v>1845855</v>
      </c>
      <c r="J18" s="18">
        <v>2041850</v>
      </c>
      <c r="K18" s="164">
        <v>2119963</v>
      </c>
      <c r="L18" s="18">
        <v>2269124</v>
      </c>
      <c r="M18" s="18">
        <v>2277338</v>
      </c>
      <c r="N18" s="18">
        <v>2250754</v>
      </c>
      <c r="O18" s="164">
        <v>2161191</v>
      </c>
      <c r="P18" s="18">
        <v>2142491</v>
      </c>
      <c r="Q18" s="18">
        <v>2150457</v>
      </c>
      <c r="R18" s="18">
        <v>2104092</v>
      </c>
      <c r="S18" s="164">
        <v>2085410</v>
      </c>
      <c r="T18" s="18">
        <v>2104824</v>
      </c>
      <c r="U18" s="18">
        <v>2017788</v>
      </c>
      <c r="V18" s="18">
        <v>1784522</v>
      </c>
      <c r="W18" s="164">
        <v>1843858</v>
      </c>
      <c r="X18" s="18">
        <v>1793408</v>
      </c>
      <c r="Y18" s="18">
        <v>1797675</v>
      </c>
      <c r="Z18" s="18">
        <v>1728033</v>
      </c>
    </row>
    <row r="19" spans="1:26">
      <c r="A19" s="7" t="s">
        <v>80</v>
      </c>
      <c r="B19" s="48" t="s">
        <v>177</v>
      </c>
      <c r="D19" s="18">
        <v>0</v>
      </c>
      <c r="E19" s="18">
        <v>0</v>
      </c>
      <c r="F19" s="18">
        <v>0</v>
      </c>
      <c r="G19" s="164">
        <v>0</v>
      </c>
      <c r="H19" s="18">
        <v>0</v>
      </c>
      <c r="I19" s="18">
        <v>0</v>
      </c>
      <c r="J19" s="18">
        <v>0</v>
      </c>
      <c r="K19" s="164">
        <v>0</v>
      </c>
      <c r="L19" s="18">
        <v>395379</v>
      </c>
      <c r="M19" s="18">
        <v>348232</v>
      </c>
      <c r="N19" s="18">
        <v>291705</v>
      </c>
      <c r="O19" s="164">
        <v>286318</v>
      </c>
      <c r="P19" s="18">
        <v>339901</v>
      </c>
      <c r="Q19" s="18">
        <v>285452</v>
      </c>
      <c r="R19" s="18">
        <v>279515</v>
      </c>
      <c r="S19" s="164">
        <v>270284</v>
      </c>
      <c r="T19" s="18">
        <v>310333</v>
      </c>
      <c r="U19" s="18">
        <v>310333</v>
      </c>
      <c r="V19" s="18">
        <v>302904</v>
      </c>
      <c r="W19" s="164">
        <v>294144</v>
      </c>
      <c r="X19" s="18">
        <v>285073</v>
      </c>
      <c r="Y19" s="18">
        <v>282222</v>
      </c>
      <c r="Z19" s="18">
        <v>297899</v>
      </c>
    </row>
    <row r="20" spans="1:26">
      <c r="A20" s="7" t="s">
        <v>82</v>
      </c>
      <c r="B20" s="48" t="s">
        <v>177</v>
      </c>
      <c r="D20" s="18">
        <v>341955</v>
      </c>
      <c r="E20" s="18">
        <v>372920</v>
      </c>
      <c r="F20" s="18">
        <v>358205</v>
      </c>
      <c r="G20" s="164">
        <v>352271</v>
      </c>
      <c r="H20" s="18">
        <v>384524</v>
      </c>
      <c r="I20" s="18">
        <v>395343</v>
      </c>
      <c r="J20" s="18">
        <v>409116</v>
      </c>
      <c r="K20" s="164">
        <v>414924</v>
      </c>
      <c r="L20" s="18">
        <v>326357</v>
      </c>
      <c r="M20" s="18">
        <v>341128</v>
      </c>
      <c r="N20" s="18">
        <v>330034</v>
      </c>
      <c r="O20" s="164">
        <v>314377</v>
      </c>
      <c r="P20" s="18">
        <v>70853</v>
      </c>
      <c r="Q20" s="18">
        <v>89086</v>
      </c>
      <c r="R20" s="18">
        <v>94674</v>
      </c>
      <c r="S20" s="164">
        <v>321198</v>
      </c>
      <c r="T20" s="18">
        <v>177104</v>
      </c>
      <c r="U20" s="18">
        <v>153447</v>
      </c>
      <c r="V20" s="18">
        <v>145616</v>
      </c>
      <c r="W20" s="164">
        <v>112960</v>
      </c>
      <c r="X20" s="18">
        <v>48385</v>
      </c>
      <c r="Y20" s="18">
        <v>51458</v>
      </c>
      <c r="Z20" s="18">
        <v>39235</v>
      </c>
    </row>
    <row r="21" spans="1:26">
      <c r="A21" s="7" t="s">
        <v>83</v>
      </c>
      <c r="B21" s="48" t="s">
        <v>177</v>
      </c>
      <c r="D21" s="18">
        <v>21080</v>
      </c>
      <c r="E21" s="18">
        <v>21086</v>
      </c>
      <c r="F21" s="18">
        <v>18502</v>
      </c>
      <c r="G21" s="164">
        <v>18829</v>
      </c>
      <c r="H21" s="18">
        <v>18828</v>
      </c>
      <c r="I21" s="18">
        <v>18855</v>
      </c>
      <c r="J21" s="18">
        <v>18871</v>
      </c>
      <c r="K21" s="164">
        <v>18886</v>
      </c>
      <c r="L21" s="18">
        <v>22490</v>
      </c>
      <c r="M21" s="18">
        <v>19469</v>
      </c>
      <c r="N21" s="18">
        <v>19659</v>
      </c>
      <c r="O21" s="164">
        <v>24572</v>
      </c>
      <c r="P21" s="18">
        <v>21524</v>
      </c>
      <c r="Q21" s="18">
        <v>20023</v>
      </c>
      <c r="R21" s="18">
        <v>29496</v>
      </c>
      <c r="S21" s="164">
        <v>31125</v>
      </c>
      <c r="T21" s="18">
        <v>29525</v>
      </c>
      <c r="U21" s="18">
        <v>29172</v>
      </c>
      <c r="V21" s="18">
        <v>38062</v>
      </c>
      <c r="W21" s="164">
        <v>40314</v>
      </c>
      <c r="X21" s="18">
        <v>40071</v>
      </c>
      <c r="Y21" s="18">
        <v>39891</v>
      </c>
      <c r="Z21" s="18">
        <v>39652</v>
      </c>
    </row>
    <row r="22" spans="1:26">
      <c r="A22" s="7" t="s">
        <v>81</v>
      </c>
      <c r="B22" s="48" t="s">
        <v>177</v>
      </c>
      <c r="D22" s="18">
        <v>3080530</v>
      </c>
      <c r="E22" s="18">
        <v>3082558</v>
      </c>
      <c r="F22" s="18">
        <v>3076125</v>
      </c>
      <c r="G22" s="164">
        <v>3028465</v>
      </c>
      <c r="H22" s="18">
        <v>3124141</v>
      </c>
      <c r="I22" s="18">
        <v>3089536</v>
      </c>
      <c r="J22" s="18">
        <v>3078219</v>
      </c>
      <c r="K22" s="164">
        <v>3086459</v>
      </c>
      <c r="L22" s="18">
        <v>2884344</v>
      </c>
      <c r="M22" s="18">
        <v>2866823</v>
      </c>
      <c r="N22" s="18">
        <v>2845178</v>
      </c>
      <c r="O22" s="164">
        <v>2786821</v>
      </c>
      <c r="P22" s="18">
        <v>0</v>
      </c>
      <c r="Q22" s="18">
        <v>0</v>
      </c>
      <c r="R22" s="18">
        <v>0</v>
      </c>
      <c r="S22" s="164">
        <v>1890020</v>
      </c>
      <c r="T22" s="18">
        <v>0</v>
      </c>
      <c r="U22" s="18">
        <v>0</v>
      </c>
      <c r="V22" s="18">
        <v>0</v>
      </c>
      <c r="W22" s="164">
        <v>0</v>
      </c>
      <c r="X22" s="18">
        <v>0</v>
      </c>
      <c r="Y22" s="18">
        <v>0</v>
      </c>
      <c r="Z22" s="18">
        <v>0</v>
      </c>
    </row>
    <row r="23" spans="1:26">
      <c r="A23" s="7" t="s">
        <v>78</v>
      </c>
      <c r="B23" s="48" t="s">
        <v>177</v>
      </c>
      <c r="D23" s="18">
        <v>846072</v>
      </c>
      <c r="E23" s="18">
        <v>819159</v>
      </c>
      <c r="F23" s="18"/>
      <c r="G23" s="164"/>
      <c r="H23" s="18"/>
      <c r="I23" s="18"/>
      <c r="J23" s="18"/>
      <c r="K23" s="164"/>
      <c r="L23" s="18"/>
      <c r="M23" s="18"/>
      <c r="N23" s="18"/>
      <c r="O23" s="164"/>
      <c r="P23" s="18"/>
      <c r="Q23" s="18"/>
      <c r="R23" s="18"/>
      <c r="S23" s="164"/>
      <c r="T23" s="18"/>
      <c r="U23" s="18"/>
      <c r="V23" s="18"/>
      <c r="W23" s="164"/>
      <c r="X23" s="18"/>
      <c r="Y23" s="18"/>
      <c r="Z23" s="18"/>
    </row>
    <row r="24" spans="1:26">
      <c r="A24" s="41"/>
      <c r="B24" s="48"/>
      <c r="G24" s="163"/>
      <c r="K24" s="163"/>
      <c r="O24" s="163"/>
      <c r="S24" s="163"/>
      <c r="W24" s="163"/>
    </row>
    <row r="25" spans="1:26" s="6" customFormat="1">
      <c r="A25" s="168" t="s">
        <v>1</v>
      </c>
      <c r="B25" s="168"/>
      <c r="C25" s="169">
        <f t="shared" ref="C25:V25" si="3">SUM(C27:C28)</f>
        <v>0</v>
      </c>
      <c r="D25" s="170">
        <f t="shared" si="3"/>
        <v>90024</v>
      </c>
      <c r="E25" s="170">
        <f t="shared" si="3"/>
        <v>88607</v>
      </c>
      <c r="F25" s="170">
        <f t="shared" si="3"/>
        <v>89131</v>
      </c>
      <c r="G25" s="171">
        <f t="shared" si="3"/>
        <v>90612</v>
      </c>
      <c r="H25" s="170">
        <f t="shared" si="3"/>
        <v>89407</v>
      </c>
      <c r="I25" s="170">
        <f t="shared" si="3"/>
        <v>90863</v>
      </c>
      <c r="J25" s="170">
        <f>SUM(J27:J28)</f>
        <v>90727</v>
      </c>
      <c r="K25" s="171">
        <f t="shared" si="3"/>
        <v>70794</v>
      </c>
      <c r="L25" s="170">
        <f t="shared" si="3"/>
        <v>70516</v>
      </c>
      <c r="M25" s="170">
        <f t="shared" si="3"/>
        <v>70851</v>
      </c>
      <c r="N25" s="170">
        <f t="shared" si="3"/>
        <v>71095</v>
      </c>
      <c r="O25" s="171">
        <f t="shared" si="3"/>
        <v>69201</v>
      </c>
      <c r="P25" s="170">
        <f t="shared" si="3"/>
        <v>79772</v>
      </c>
      <c r="Q25" s="170">
        <f t="shared" si="3"/>
        <v>79130</v>
      </c>
      <c r="R25" s="170">
        <f t="shared" si="3"/>
        <v>78466</v>
      </c>
      <c r="S25" s="171">
        <f t="shared" si="3"/>
        <v>71501</v>
      </c>
      <c r="T25" s="170">
        <f t="shared" si="3"/>
        <v>77378</v>
      </c>
      <c r="U25" s="170">
        <f t="shared" si="3"/>
        <v>77662</v>
      </c>
      <c r="V25" s="170">
        <f t="shared" si="3"/>
        <v>77881</v>
      </c>
      <c r="W25" s="171">
        <f>SUM(W27:W28)</f>
        <v>78240</v>
      </c>
      <c r="X25" s="170">
        <f>SUM(X27:X28)</f>
        <v>78272</v>
      </c>
      <c r="Y25" s="170">
        <f>SUM(Y27:Y28)</f>
        <v>78851</v>
      </c>
      <c r="Z25" s="170">
        <f>SUM(Z27:Z28)</f>
        <v>79537</v>
      </c>
    </row>
    <row r="26" spans="1:26">
      <c r="A26" s="43"/>
      <c r="B26" s="43"/>
      <c r="G26" s="163"/>
      <c r="K26" s="163"/>
      <c r="O26" s="163"/>
      <c r="S26" s="163"/>
      <c r="W26" s="163"/>
    </row>
    <row r="27" spans="1:26">
      <c r="A27" s="7" t="s">
        <v>84</v>
      </c>
      <c r="B27" s="48" t="s">
        <v>177</v>
      </c>
      <c r="D27" s="18">
        <v>37153</v>
      </c>
      <c r="E27" s="18">
        <v>35606</v>
      </c>
      <c r="F27" s="18">
        <v>36000</v>
      </c>
      <c r="G27" s="164">
        <v>37351</v>
      </c>
      <c r="H27" s="18">
        <v>36017</v>
      </c>
      <c r="I27" s="18">
        <v>37343</v>
      </c>
      <c r="J27" s="18">
        <v>37077</v>
      </c>
      <c r="K27" s="164">
        <v>17014</v>
      </c>
      <c r="L27" s="18">
        <v>16607</v>
      </c>
      <c r="M27" s="18">
        <v>16812</v>
      </c>
      <c r="N27" s="18">
        <v>16926</v>
      </c>
      <c r="O27" s="164">
        <v>14902</v>
      </c>
      <c r="P27" s="18">
        <v>16068</v>
      </c>
      <c r="Q27" s="18">
        <v>15426</v>
      </c>
      <c r="R27" s="18">
        <v>14762</v>
      </c>
      <c r="S27" s="164">
        <v>13403</v>
      </c>
      <c r="T27" s="18">
        <v>13625</v>
      </c>
      <c r="U27" s="18">
        <v>13761</v>
      </c>
      <c r="V27" s="18">
        <v>13833</v>
      </c>
      <c r="W27" s="164">
        <v>14043</v>
      </c>
      <c r="X27" s="18">
        <v>13927</v>
      </c>
      <c r="Y27" s="18">
        <v>14358</v>
      </c>
      <c r="Z27" s="18">
        <v>14896</v>
      </c>
    </row>
    <row r="28" spans="1:26">
      <c r="A28" s="7" t="s">
        <v>2</v>
      </c>
      <c r="B28" s="48" t="s">
        <v>177</v>
      </c>
      <c r="D28" s="18">
        <v>52871</v>
      </c>
      <c r="E28" s="18">
        <v>53001</v>
      </c>
      <c r="F28" s="18">
        <v>53131</v>
      </c>
      <c r="G28" s="164">
        <v>53261</v>
      </c>
      <c r="H28" s="18">
        <v>53390</v>
      </c>
      <c r="I28" s="18">
        <v>53520</v>
      </c>
      <c r="J28" s="18">
        <v>53650</v>
      </c>
      <c r="K28" s="164">
        <v>53780</v>
      </c>
      <c r="L28" s="18">
        <v>53909</v>
      </c>
      <c r="M28" s="18">
        <v>54039</v>
      </c>
      <c r="N28" s="18">
        <v>54169</v>
      </c>
      <c r="O28" s="164">
        <v>54299</v>
      </c>
      <c r="P28" s="18">
        <v>63704</v>
      </c>
      <c r="Q28" s="18">
        <v>63704</v>
      </c>
      <c r="R28" s="18">
        <v>63704</v>
      </c>
      <c r="S28" s="164">
        <v>58098</v>
      </c>
      <c r="T28" s="18">
        <v>63753</v>
      </c>
      <c r="U28" s="18">
        <v>63901</v>
      </c>
      <c r="V28" s="18">
        <v>64048</v>
      </c>
      <c r="W28" s="164">
        <v>64197</v>
      </c>
      <c r="X28" s="18">
        <v>64345</v>
      </c>
      <c r="Y28" s="18">
        <v>64493</v>
      </c>
      <c r="Z28" s="18">
        <v>64641</v>
      </c>
    </row>
    <row r="29" spans="1:26">
      <c r="A29" s="41"/>
      <c r="B29" s="41"/>
      <c r="G29" s="163"/>
      <c r="K29" s="163"/>
      <c r="O29" s="163"/>
      <c r="S29" s="163"/>
      <c r="W29" s="163"/>
    </row>
    <row r="30" spans="1:26" s="6" customFormat="1">
      <c r="A30" s="168" t="s">
        <v>3</v>
      </c>
      <c r="B30" s="168"/>
      <c r="C30" s="169">
        <f t="shared" ref="C30:V30" si="4">SUM(C32:C36)</f>
        <v>0</v>
      </c>
      <c r="D30" s="170">
        <f t="shared" si="4"/>
        <v>5019587</v>
      </c>
      <c r="E30" s="170">
        <f t="shared" si="4"/>
        <v>4807204</v>
      </c>
      <c r="F30" s="170">
        <f t="shared" si="4"/>
        <v>4704399</v>
      </c>
      <c r="G30" s="171">
        <f t="shared" si="4"/>
        <v>4648697</v>
      </c>
      <c r="H30" s="170">
        <f t="shared" si="4"/>
        <v>4565556</v>
      </c>
      <c r="I30" s="170">
        <f t="shared" si="4"/>
        <v>6128909</v>
      </c>
      <c r="J30" s="170">
        <f>SUM(J32:J36)</f>
        <v>6070893</v>
      </c>
      <c r="K30" s="171">
        <f t="shared" si="4"/>
        <v>4449919</v>
      </c>
      <c r="L30" s="170">
        <f t="shared" si="4"/>
        <v>5961057</v>
      </c>
      <c r="M30" s="170">
        <f t="shared" si="4"/>
        <v>5894270</v>
      </c>
      <c r="N30" s="170">
        <f t="shared" si="4"/>
        <v>5845692</v>
      </c>
      <c r="O30" s="171">
        <f t="shared" si="4"/>
        <v>4193295</v>
      </c>
      <c r="P30" s="170">
        <f t="shared" si="4"/>
        <v>9935788</v>
      </c>
      <c r="Q30" s="170">
        <f t="shared" si="4"/>
        <v>9842849</v>
      </c>
      <c r="R30" s="170">
        <f t="shared" si="4"/>
        <v>9763033</v>
      </c>
      <c r="S30" s="171">
        <f t="shared" si="4"/>
        <v>6326263</v>
      </c>
      <c r="T30" s="170">
        <f t="shared" si="4"/>
        <v>9658261</v>
      </c>
      <c r="U30" s="170">
        <f t="shared" si="4"/>
        <v>9675310</v>
      </c>
      <c r="V30" s="170">
        <f t="shared" si="4"/>
        <v>9677967</v>
      </c>
      <c r="W30" s="171">
        <f>SUM(W32:W36)</f>
        <v>9718542</v>
      </c>
      <c r="X30" s="170">
        <f>SUM(X32:X36)</f>
        <v>9760621</v>
      </c>
      <c r="Y30" s="170">
        <f>SUM(Y32:Y36)</f>
        <v>9811954</v>
      </c>
      <c r="Z30" s="170">
        <f>SUM(Z32:Z36)</f>
        <v>9866948</v>
      </c>
    </row>
    <row r="31" spans="1:26">
      <c r="A31" s="43"/>
      <c r="B31" s="43"/>
      <c r="G31" s="163"/>
      <c r="K31" s="163"/>
      <c r="O31" s="163"/>
      <c r="S31" s="163"/>
      <c r="W31" s="163"/>
    </row>
    <row r="32" spans="1:26">
      <c r="A32" s="7" t="s">
        <v>4</v>
      </c>
      <c r="B32" s="48" t="s">
        <v>177</v>
      </c>
      <c r="D32" s="18">
        <v>32649</v>
      </c>
      <c r="E32" s="18">
        <v>33063</v>
      </c>
      <c r="F32" s="18">
        <v>33479</v>
      </c>
      <c r="G32" s="164">
        <v>33898</v>
      </c>
      <c r="H32" s="18">
        <v>35695</v>
      </c>
      <c r="I32" s="18">
        <v>37077</v>
      </c>
      <c r="J32" s="18">
        <v>37505</v>
      </c>
      <c r="K32" s="164">
        <v>37933</v>
      </c>
      <c r="L32" s="18">
        <v>38621</v>
      </c>
      <c r="M32" s="18">
        <v>39070</v>
      </c>
      <c r="N32" s="18">
        <v>39521</v>
      </c>
      <c r="O32" s="164">
        <v>39957</v>
      </c>
      <c r="P32" s="18">
        <v>1039276</v>
      </c>
      <c r="Q32" s="18">
        <v>1039308</v>
      </c>
      <c r="R32" s="18">
        <v>1039268</v>
      </c>
      <c r="S32" s="164">
        <v>1035511</v>
      </c>
      <c r="T32" s="18">
        <v>1043155</v>
      </c>
      <c r="U32" s="18">
        <v>1055458</v>
      </c>
      <c r="V32" s="18">
        <v>1067852</v>
      </c>
      <c r="W32" s="164">
        <v>1079794</v>
      </c>
      <c r="X32" s="18">
        <v>1091031</v>
      </c>
      <c r="Y32" s="18">
        <v>1102303</v>
      </c>
      <c r="Z32" s="18">
        <v>1114689</v>
      </c>
    </row>
    <row r="33" spans="1:26">
      <c r="A33" s="7" t="s">
        <v>5</v>
      </c>
      <c r="B33" s="48" t="s">
        <v>177</v>
      </c>
      <c r="D33" s="18">
        <v>1677122</v>
      </c>
      <c r="E33" s="18">
        <v>1690745</v>
      </c>
      <c r="F33" s="18">
        <v>1704354</v>
      </c>
      <c r="G33" s="164">
        <v>1717990</v>
      </c>
      <c r="H33" s="18">
        <v>1740526</v>
      </c>
      <c r="I33" s="18">
        <v>1760095</v>
      </c>
      <c r="J33" s="18">
        <v>1773731</v>
      </c>
      <c r="K33" s="164">
        <v>1787367</v>
      </c>
      <c r="L33" s="18">
        <v>1802810</v>
      </c>
      <c r="M33" s="18">
        <v>1816588</v>
      </c>
      <c r="N33" s="18">
        <v>1830366</v>
      </c>
      <c r="O33" s="164">
        <v>1844144</v>
      </c>
      <c r="P33" s="18">
        <v>3783383</v>
      </c>
      <c r="Q33" s="18">
        <v>3783383</v>
      </c>
      <c r="R33" s="18">
        <v>3783383</v>
      </c>
      <c r="S33" s="164">
        <v>1763281</v>
      </c>
      <c r="T33" s="18">
        <v>3792564</v>
      </c>
      <c r="U33" s="18">
        <v>3820107</v>
      </c>
      <c r="V33" s="18">
        <v>3847650</v>
      </c>
      <c r="W33" s="164">
        <v>3875193</v>
      </c>
      <c r="X33" s="18">
        <v>3902735</v>
      </c>
      <c r="Y33" s="18">
        <v>3930278</v>
      </c>
      <c r="Z33" s="18">
        <v>3957821</v>
      </c>
    </row>
    <row r="34" spans="1:26">
      <c r="A34" s="7" t="s">
        <v>6</v>
      </c>
      <c r="B34" s="48" t="s">
        <v>177</v>
      </c>
      <c r="D34" s="18">
        <v>265635</v>
      </c>
      <c r="E34" s="18">
        <v>268213</v>
      </c>
      <c r="F34" s="18">
        <v>270760</v>
      </c>
      <c r="G34" s="164">
        <v>274599</v>
      </c>
      <c r="H34" s="18">
        <v>278088</v>
      </c>
      <c r="I34" s="18">
        <v>281384</v>
      </c>
      <c r="J34" s="18">
        <v>84070</v>
      </c>
      <c r="K34" s="164">
        <v>62410</v>
      </c>
      <c r="L34" s="18">
        <v>62509</v>
      </c>
      <c r="M34" s="18">
        <v>63331</v>
      </c>
      <c r="N34" s="18">
        <v>51309</v>
      </c>
      <c r="O34" s="164">
        <v>46554</v>
      </c>
      <c r="P34" s="18">
        <v>89003</v>
      </c>
      <c r="Q34" s="18">
        <v>79444</v>
      </c>
      <c r="R34" s="18">
        <v>79373</v>
      </c>
      <c r="S34" s="164">
        <v>79306</v>
      </c>
      <c r="T34" s="18">
        <v>70591</v>
      </c>
      <c r="U34" s="18">
        <v>70999</v>
      </c>
      <c r="V34" s="18">
        <v>71093</v>
      </c>
      <c r="W34" s="164">
        <v>70932</v>
      </c>
      <c r="X34" s="18">
        <v>71558</v>
      </c>
      <c r="Y34" s="18">
        <v>72069</v>
      </c>
      <c r="Z34" s="18">
        <v>72743</v>
      </c>
    </row>
    <row r="35" spans="1:26">
      <c r="A35" s="7" t="s">
        <v>7</v>
      </c>
      <c r="B35" s="48" t="s">
        <v>177</v>
      </c>
      <c r="D35" s="18">
        <v>1420597</v>
      </c>
      <c r="E35" s="18">
        <v>1438144</v>
      </c>
      <c r="F35" s="18">
        <v>1455672</v>
      </c>
      <c r="G35" s="164">
        <v>1473239</v>
      </c>
      <c r="H35" s="18">
        <v>1557038</v>
      </c>
      <c r="I35" s="18">
        <v>1618759</v>
      </c>
      <c r="J35" s="18">
        <v>1636326</v>
      </c>
      <c r="K35" s="164">
        <v>1653893</v>
      </c>
      <c r="L35" s="18">
        <v>1684957</v>
      </c>
      <c r="M35" s="18">
        <v>1703635</v>
      </c>
      <c r="N35" s="18">
        <v>1722312</v>
      </c>
      <c r="O35" s="164">
        <v>1740990</v>
      </c>
      <c r="P35" s="18">
        <v>3031095</v>
      </c>
      <c r="Q35" s="18">
        <v>3031095</v>
      </c>
      <c r="R35" s="18">
        <v>3031095</v>
      </c>
      <c r="S35" s="164">
        <v>1675225</v>
      </c>
      <c r="T35" s="18">
        <v>3040386</v>
      </c>
      <c r="U35" s="18">
        <v>3068260</v>
      </c>
      <c r="V35" s="18">
        <v>3096135</v>
      </c>
      <c r="W35" s="164">
        <v>3124009</v>
      </c>
      <c r="X35" s="18">
        <v>3151883</v>
      </c>
      <c r="Y35" s="18">
        <v>3179757</v>
      </c>
      <c r="Z35" s="18">
        <v>3207632</v>
      </c>
    </row>
    <row r="36" spans="1:26">
      <c r="A36" s="7" t="s">
        <v>8</v>
      </c>
      <c r="B36" s="48" t="s">
        <v>177</v>
      </c>
      <c r="D36" s="18">
        <v>1623584</v>
      </c>
      <c r="E36" s="18">
        <v>1377039</v>
      </c>
      <c r="F36" s="18">
        <v>1240134</v>
      </c>
      <c r="G36" s="164">
        <v>1148971</v>
      </c>
      <c r="H36" s="18">
        <v>954209</v>
      </c>
      <c r="I36" s="18">
        <v>2431594</v>
      </c>
      <c r="J36" s="18">
        <v>2539261</v>
      </c>
      <c r="K36" s="164">
        <v>908316</v>
      </c>
      <c r="L36" s="18">
        <v>2372160</v>
      </c>
      <c r="M36" s="18">
        <v>2271646</v>
      </c>
      <c r="N36" s="18">
        <v>2202184</v>
      </c>
      <c r="O36" s="164">
        <v>521650</v>
      </c>
      <c r="P36" s="18">
        <v>1993031</v>
      </c>
      <c r="Q36" s="18">
        <v>1909619</v>
      </c>
      <c r="R36" s="18">
        <v>1829914</v>
      </c>
      <c r="S36" s="164">
        <v>1772940</v>
      </c>
      <c r="T36" s="18">
        <v>1711565</v>
      </c>
      <c r="U36" s="18">
        <v>1660486</v>
      </c>
      <c r="V36" s="18">
        <v>1595237</v>
      </c>
      <c r="W36" s="164">
        <v>1568614</v>
      </c>
      <c r="X36" s="18">
        <v>1543414</v>
      </c>
      <c r="Y36" s="18">
        <v>1527547</v>
      </c>
      <c r="Z36" s="18">
        <v>1514063</v>
      </c>
    </row>
    <row r="37" spans="1:26">
      <c r="A37" s="41"/>
      <c r="B37" s="41"/>
      <c r="G37" s="163"/>
      <c r="K37" s="163"/>
      <c r="O37" s="163"/>
      <c r="S37" s="163"/>
      <c r="W37" s="163"/>
    </row>
    <row r="38" spans="1:26" s="6" customFormat="1">
      <c r="A38" s="4" t="s">
        <v>9</v>
      </c>
      <c r="B38" s="4"/>
      <c r="C38" s="44">
        <f t="shared" ref="C38:Z38" si="5">C12+C4</f>
        <v>0</v>
      </c>
      <c r="D38" s="81">
        <f t="shared" si="5"/>
        <v>14920816</v>
      </c>
      <c r="E38" s="81">
        <f t="shared" si="5"/>
        <v>15048769</v>
      </c>
      <c r="F38" s="81">
        <f t="shared" si="5"/>
        <v>14746398</v>
      </c>
      <c r="G38" s="165">
        <f t="shared" si="5"/>
        <v>14449298</v>
      </c>
      <c r="H38" s="81">
        <f t="shared" si="5"/>
        <v>14288154</v>
      </c>
      <c r="I38" s="81">
        <f t="shared" si="5"/>
        <v>15667810</v>
      </c>
      <c r="J38" s="81">
        <f t="shared" si="5"/>
        <v>15482255</v>
      </c>
      <c r="K38" s="165">
        <f t="shared" si="5"/>
        <v>13868396</v>
      </c>
      <c r="L38" s="81">
        <f t="shared" si="5"/>
        <v>15493094</v>
      </c>
      <c r="M38" s="81">
        <f t="shared" si="5"/>
        <v>15382293</v>
      </c>
      <c r="N38" s="81">
        <f t="shared" si="5"/>
        <v>15171418</v>
      </c>
      <c r="O38" s="165">
        <f t="shared" si="5"/>
        <v>13396438</v>
      </c>
      <c r="P38" s="81">
        <f t="shared" si="5"/>
        <v>16824667</v>
      </c>
      <c r="Q38" s="81">
        <f t="shared" si="5"/>
        <v>16942933</v>
      </c>
      <c r="R38" s="81">
        <f t="shared" si="5"/>
        <v>16791025</v>
      </c>
      <c r="S38" s="165">
        <f t="shared" si="5"/>
        <v>14875498</v>
      </c>
      <c r="T38" s="81">
        <f t="shared" si="5"/>
        <v>16859183</v>
      </c>
      <c r="U38" s="81">
        <f t="shared" si="5"/>
        <v>15207929</v>
      </c>
      <c r="V38" s="81">
        <f t="shared" si="5"/>
        <v>15000614</v>
      </c>
      <c r="W38" s="165">
        <f t="shared" si="5"/>
        <v>14472817</v>
      </c>
      <c r="X38" s="81">
        <f t="shared" si="5"/>
        <v>15260832</v>
      </c>
      <c r="Y38" s="81">
        <f t="shared" si="5"/>
        <v>15280746</v>
      </c>
      <c r="Z38" s="81">
        <f t="shared" si="5"/>
        <v>14946552</v>
      </c>
    </row>
    <row r="39" spans="1:26" ht="14.25" customHeight="1">
      <c r="A39" s="45"/>
      <c r="B39" s="45"/>
      <c r="C39" s="46"/>
      <c r="G39" s="163"/>
      <c r="K39" s="163"/>
      <c r="O39" s="163"/>
      <c r="S39" s="163"/>
      <c r="W39" s="163"/>
    </row>
    <row r="40" spans="1:26" s="6" customFormat="1">
      <c r="A40" s="4" t="s">
        <v>180</v>
      </c>
      <c r="B40" s="4"/>
      <c r="C40" s="44"/>
      <c r="D40" s="81"/>
      <c r="E40" s="81"/>
      <c r="F40" s="81"/>
      <c r="G40" s="165"/>
      <c r="H40" s="81"/>
      <c r="I40" s="81"/>
      <c r="J40" s="81"/>
      <c r="K40" s="165"/>
      <c r="L40" s="81"/>
      <c r="M40" s="81"/>
      <c r="N40" s="81"/>
      <c r="O40" s="165"/>
      <c r="P40" s="81"/>
      <c r="Q40" s="81"/>
      <c r="R40" s="81"/>
      <c r="S40" s="165"/>
      <c r="T40" s="81"/>
      <c r="U40" s="81"/>
      <c r="V40" s="81"/>
      <c r="W40" s="165"/>
      <c r="X40" s="81"/>
      <c r="Y40" s="81"/>
      <c r="Z40" s="81"/>
    </row>
    <row r="41" spans="1:26">
      <c r="A41" s="8" t="s">
        <v>108</v>
      </c>
      <c r="B41" s="8"/>
      <c r="C41" s="33">
        <f t="shared" ref="C41:J41" si="6">SUM(C43:C55)</f>
        <v>0</v>
      </c>
      <c r="D41" s="80">
        <f t="shared" si="6"/>
        <v>1011301</v>
      </c>
      <c r="E41" s="80">
        <f t="shared" si="6"/>
        <v>997529</v>
      </c>
      <c r="F41" s="80">
        <f t="shared" si="6"/>
        <v>891170</v>
      </c>
      <c r="G41" s="162">
        <f t="shared" si="6"/>
        <v>814897</v>
      </c>
      <c r="H41" s="80">
        <f t="shared" si="6"/>
        <v>726276</v>
      </c>
      <c r="I41" s="80">
        <f t="shared" si="6"/>
        <v>777154</v>
      </c>
      <c r="J41" s="80">
        <f t="shared" si="6"/>
        <v>775893</v>
      </c>
      <c r="K41" s="162">
        <f>SUM(K43:K57)</f>
        <v>748779</v>
      </c>
      <c r="L41" s="80">
        <f>SUM(L43:L54)</f>
        <v>898717</v>
      </c>
      <c r="M41" s="80">
        <f>SUM(M43:M54)</f>
        <v>975647</v>
      </c>
      <c r="N41" s="80">
        <f>SUM(N43:N56)</f>
        <v>939834</v>
      </c>
      <c r="O41" s="162">
        <f>SUM(O43:O56)</f>
        <v>1019585</v>
      </c>
      <c r="P41" s="80">
        <f>SUM(P43:P56)</f>
        <v>2050962</v>
      </c>
      <c r="Q41" s="80">
        <f t="shared" ref="Q41:Z41" si="7">SUM(Q43:Q57)</f>
        <v>2061525</v>
      </c>
      <c r="R41" s="80">
        <f t="shared" si="7"/>
        <v>2082150</v>
      </c>
      <c r="S41" s="162">
        <f t="shared" si="7"/>
        <v>817183</v>
      </c>
      <c r="T41" s="80">
        <f t="shared" si="7"/>
        <v>2279413</v>
      </c>
      <c r="U41" s="80">
        <f t="shared" si="7"/>
        <v>790276</v>
      </c>
      <c r="V41" s="80">
        <f t="shared" si="7"/>
        <v>659268</v>
      </c>
      <c r="W41" s="162">
        <f t="shared" si="7"/>
        <v>710000</v>
      </c>
      <c r="X41" s="80">
        <f t="shared" si="7"/>
        <v>920409</v>
      </c>
      <c r="Y41" s="80">
        <f t="shared" si="7"/>
        <v>927617</v>
      </c>
      <c r="Z41" s="80">
        <f t="shared" si="7"/>
        <v>880682</v>
      </c>
    </row>
    <row r="42" spans="1:26">
      <c r="A42" s="39"/>
      <c r="B42" s="39"/>
      <c r="G42" s="163"/>
      <c r="K42" s="163"/>
      <c r="O42" s="163"/>
      <c r="S42" s="163"/>
      <c r="W42" s="163"/>
    </row>
    <row r="43" spans="1:26">
      <c r="A43" s="7" t="s">
        <v>85</v>
      </c>
      <c r="B43" s="48" t="s">
        <v>177</v>
      </c>
      <c r="D43" s="18">
        <v>4775</v>
      </c>
      <c r="E43" s="18">
        <v>4535</v>
      </c>
      <c r="F43" s="18">
        <v>4465</v>
      </c>
      <c r="G43" s="164">
        <v>4125</v>
      </c>
      <c r="H43" s="18">
        <v>4201</v>
      </c>
      <c r="I43" s="18">
        <v>4251</v>
      </c>
      <c r="J43" s="18">
        <v>4272</v>
      </c>
      <c r="K43" s="164">
        <v>4710</v>
      </c>
      <c r="L43" s="18">
        <v>4449</v>
      </c>
      <c r="M43" s="18">
        <v>4212</v>
      </c>
      <c r="N43" s="18">
        <v>10137</v>
      </c>
      <c r="O43" s="164">
        <v>10105</v>
      </c>
      <c r="P43" s="18">
        <v>10302</v>
      </c>
      <c r="Q43" s="18">
        <v>10161</v>
      </c>
      <c r="R43" s="18">
        <v>8232</v>
      </c>
      <c r="S43" s="164">
        <v>7265</v>
      </c>
      <c r="T43" s="18">
        <v>1973</v>
      </c>
      <c r="U43" s="18">
        <v>2069</v>
      </c>
      <c r="V43" s="18">
        <v>3818</v>
      </c>
      <c r="W43" s="164">
        <v>1786</v>
      </c>
      <c r="X43" s="18">
        <v>1996</v>
      </c>
      <c r="Y43" s="18">
        <v>6642</v>
      </c>
      <c r="Z43" s="18">
        <v>1933</v>
      </c>
    </row>
    <row r="44" spans="1:26">
      <c r="A44" s="7" t="s">
        <v>86</v>
      </c>
      <c r="B44" s="48" t="s">
        <v>177</v>
      </c>
      <c r="D44" s="18">
        <v>85072</v>
      </c>
      <c r="E44" s="18">
        <v>54446</v>
      </c>
      <c r="F44" s="18">
        <v>58885</v>
      </c>
      <c r="G44" s="164">
        <v>83946</v>
      </c>
      <c r="H44" s="18">
        <v>71085</v>
      </c>
      <c r="I44" s="18">
        <v>48059</v>
      </c>
      <c r="J44" s="18">
        <v>45570</v>
      </c>
      <c r="K44" s="164">
        <v>76514</v>
      </c>
      <c r="L44" s="18">
        <v>44315</v>
      </c>
      <c r="M44" s="18">
        <v>44857</v>
      </c>
      <c r="N44" s="18">
        <v>42076</v>
      </c>
      <c r="O44" s="164">
        <v>100990</v>
      </c>
      <c r="P44" s="18">
        <v>38787</v>
      </c>
      <c r="Q44" s="18">
        <v>52830</v>
      </c>
      <c r="R44" s="18">
        <v>55318</v>
      </c>
      <c r="S44" s="164">
        <v>81483</v>
      </c>
      <c r="T44" s="18">
        <v>50193</v>
      </c>
      <c r="U44" s="18">
        <v>152817</v>
      </c>
      <c r="V44" s="18">
        <v>52769</v>
      </c>
      <c r="W44" s="164">
        <v>87846</v>
      </c>
      <c r="X44" s="18">
        <v>51705</v>
      </c>
      <c r="Y44" s="18">
        <v>45403</v>
      </c>
      <c r="Z44" s="18">
        <v>53701</v>
      </c>
    </row>
    <row r="45" spans="1:26">
      <c r="A45" s="7" t="s">
        <v>87</v>
      </c>
      <c r="B45" s="48" t="s">
        <v>177</v>
      </c>
      <c r="D45" s="18">
        <v>110950</v>
      </c>
      <c r="E45" s="18">
        <v>101117</v>
      </c>
      <c r="F45" s="18">
        <v>62115</v>
      </c>
      <c r="G45" s="164">
        <v>56520</v>
      </c>
      <c r="H45" s="18">
        <v>86880</v>
      </c>
      <c r="I45" s="18">
        <v>67358</v>
      </c>
      <c r="J45" s="18">
        <v>52665</v>
      </c>
      <c r="K45" s="164">
        <v>48680</v>
      </c>
      <c r="L45" s="18">
        <v>295263</v>
      </c>
      <c r="M45" s="18">
        <v>279593</v>
      </c>
      <c r="N45" s="18">
        <v>244153</v>
      </c>
      <c r="O45" s="164">
        <v>272711</v>
      </c>
      <c r="P45" s="18">
        <v>45620</v>
      </c>
      <c r="Q45" s="18">
        <v>46298</v>
      </c>
      <c r="R45" s="18">
        <v>41217</v>
      </c>
      <c r="S45" s="164">
        <v>245753</v>
      </c>
      <c r="T45" s="18">
        <v>131877</v>
      </c>
      <c r="U45" s="18">
        <v>102730</v>
      </c>
      <c r="V45" s="18">
        <v>100748</v>
      </c>
      <c r="W45" s="164">
        <v>49177</v>
      </c>
      <c r="X45" s="18">
        <v>138356</v>
      </c>
      <c r="Y45" s="18">
        <v>135763</v>
      </c>
      <c r="Z45" s="18">
        <v>70565</v>
      </c>
    </row>
    <row r="46" spans="1:26">
      <c r="A46" s="7" t="s">
        <v>88</v>
      </c>
      <c r="B46" s="48" t="s">
        <v>177</v>
      </c>
      <c r="D46" s="18">
        <v>63798</v>
      </c>
      <c r="E46" s="18">
        <v>62042</v>
      </c>
      <c r="F46" s="18">
        <v>60474</v>
      </c>
      <c r="G46" s="164">
        <v>59020</v>
      </c>
      <c r="H46" s="18">
        <v>62108</v>
      </c>
      <c r="I46" s="18">
        <v>70778</v>
      </c>
      <c r="J46" s="18">
        <v>79244</v>
      </c>
      <c r="K46" s="164">
        <v>87423</v>
      </c>
      <c r="L46" s="18">
        <v>47025</v>
      </c>
      <c r="M46" s="18">
        <v>46304</v>
      </c>
      <c r="N46" s="18">
        <v>45599</v>
      </c>
      <c r="O46" s="164">
        <v>44905</v>
      </c>
      <c r="P46" s="18">
        <v>44221</v>
      </c>
      <c r="Q46" s="18">
        <v>43513</v>
      </c>
      <c r="R46" s="18">
        <v>46422</v>
      </c>
      <c r="S46" s="164">
        <v>45925</v>
      </c>
      <c r="T46" s="18">
        <v>42068</v>
      </c>
      <c r="U46" s="18">
        <v>41826</v>
      </c>
      <c r="V46" s="18">
        <v>41677</v>
      </c>
      <c r="W46" s="164">
        <v>41580</v>
      </c>
      <c r="X46" s="18">
        <v>41477</v>
      </c>
      <c r="Y46" s="18">
        <v>41354</v>
      </c>
      <c r="Z46" s="18">
        <v>38880</v>
      </c>
    </row>
    <row r="47" spans="1:26">
      <c r="A47" s="7" t="s">
        <v>89</v>
      </c>
      <c r="B47" s="48" t="s">
        <v>177</v>
      </c>
      <c r="D47" s="18">
        <v>0</v>
      </c>
      <c r="E47" s="18">
        <v>0</v>
      </c>
      <c r="F47" s="18">
        <v>0</v>
      </c>
      <c r="G47" s="164">
        <v>0</v>
      </c>
      <c r="H47" s="18">
        <v>0</v>
      </c>
      <c r="I47" s="18">
        <v>1</v>
      </c>
      <c r="J47" s="18">
        <v>1</v>
      </c>
      <c r="K47" s="164">
        <v>0</v>
      </c>
      <c r="L47" s="18">
        <v>1</v>
      </c>
      <c r="M47" s="18">
        <v>1</v>
      </c>
      <c r="N47" s="18">
        <v>1</v>
      </c>
      <c r="O47" s="164">
        <v>1</v>
      </c>
      <c r="P47" s="18">
        <v>1</v>
      </c>
      <c r="Q47" s="18">
        <v>1</v>
      </c>
      <c r="R47" s="18">
        <v>1</v>
      </c>
      <c r="S47" s="164">
        <v>1</v>
      </c>
      <c r="T47" s="18">
        <v>1</v>
      </c>
      <c r="U47" s="18">
        <v>1</v>
      </c>
      <c r="V47" s="18">
        <v>1</v>
      </c>
      <c r="W47" s="164">
        <v>1</v>
      </c>
      <c r="X47" s="18">
        <v>53050</v>
      </c>
      <c r="Y47" s="18">
        <v>53050</v>
      </c>
      <c r="Z47" s="18">
        <v>85790</v>
      </c>
    </row>
    <row r="48" spans="1:26">
      <c r="A48" s="7" t="s">
        <v>90</v>
      </c>
      <c r="B48" s="48" t="s">
        <v>177</v>
      </c>
      <c r="D48" s="18">
        <v>242312</v>
      </c>
      <c r="E48" s="18">
        <v>242312</v>
      </c>
      <c r="F48" s="18">
        <v>242312</v>
      </c>
      <c r="G48" s="164">
        <v>242312</v>
      </c>
      <c r="H48" s="18">
        <v>100129</v>
      </c>
      <c r="I48" s="18">
        <v>100129</v>
      </c>
      <c r="J48" s="18">
        <v>100129</v>
      </c>
      <c r="K48" s="164">
        <v>100129</v>
      </c>
      <c r="L48" s="18">
        <v>6702</v>
      </c>
      <c r="M48" s="18">
        <v>6702</v>
      </c>
      <c r="N48" s="18">
        <v>6702</v>
      </c>
      <c r="O48" s="164">
        <v>6703</v>
      </c>
      <c r="P48" s="18">
        <v>6445</v>
      </c>
      <c r="Q48" s="18">
        <v>6445</v>
      </c>
      <c r="R48" s="18">
        <v>6446</v>
      </c>
      <c r="S48" s="164">
        <v>6446</v>
      </c>
      <c r="T48" s="18">
        <v>2</v>
      </c>
      <c r="U48" s="18">
        <v>2</v>
      </c>
      <c r="V48" s="18">
        <v>2</v>
      </c>
      <c r="W48" s="164">
        <v>2</v>
      </c>
      <c r="X48" s="18">
        <v>2</v>
      </c>
      <c r="Y48" s="18">
        <v>2</v>
      </c>
      <c r="Z48" s="18">
        <v>35333</v>
      </c>
    </row>
    <row r="49" spans="1:26">
      <c r="A49" s="7" t="s">
        <v>91</v>
      </c>
      <c r="B49" s="48" t="s">
        <v>177</v>
      </c>
      <c r="D49" s="18">
        <v>130667</v>
      </c>
      <c r="E49" s="18">
        <v>124802</v>
      </c>
      <c r="F49" s="18">
        <v>124832</v>
      </c>
      <c r="G49" s="164">
        <v>132629</v>
      </c>
      <c r="H49" s="18">
        <v>119213</v>
      </c>
      <c r="I49" s="18">
        <v>114951</v>
      </c>
      <c r="J49" s="18">
        <v>116916</v>
      </c>
      <c r="K49" s="164">
        <v>121936</v>
      </c>
      <c r="L49" s="18">
        <v>98892</v>
      </c>
      <c r="M49" s="18">
        <v>200419</v>
      </c>
      <c r="N49" s="18">
        <v>206835</v>
      </c>
      <c r="O49" s="164">
        <v>204282</v>
      </c>
      <c r="P49" s="18">
        <v>71267</v>
      </c>
      <c r="Q49" s="18">
        <v>80976</v>
      </c>
      <c r="R49" s="18">
        <v>100956</v>
      </c>
      <c r="S49" s="164">
        <v>81032</v>
      </c>
      <c r="T49" s="18">
        <v>79964</v>
      </c>
      <c r="U49" s="18">
        <v>86313</v>
      </c>
      <c r="V49" s="18">
        <v>73575</v>
      </c>
      <c r="W49" s="164">
        <v>74469</v>
      </c>
      <c r="X49" s="18">
        <v>70778</v>
      </c>
      <c r="Y49" s="18">
        <v>70334</v>
      </c>
      <c r="Z49" s="18">
        <v>70561</v>
      </c>
    </row>
    <row r="50" spans="1:26">
      <c r="A50" s="7" t="s">
        <v>92</v>
      </c>
      <c r="B50" s="48" t="s">
        <v>177</v>
      </c>
      <c r="D50" s="18">
        <v>86460</v>
      </c>
      <c r="E50" s="18">
        <v>122738</v>
      </c>
      <c r="F50" s="18">
        <v>117826</v>
      </c>
      <c r="G50" s="164">
        <v>0</v>
      </c>
      <c r="H50" s="18">
        <v>0</v>
      </c>
      <c r="I50" s="18">
        <v>66097</v>
      </c>
      <c r="J50" s="18">
        <v>66097</v>
      </c>
      <c r="K50" s="164">
        <v>0</v>
      </c>
      <c r="L50" s="18">
        <v>66097</v>
      </c>
      <c r="M50" s="18">
        <v>66097</v>
      </c>
      <c r="N50" s="18">
        <v>66097</v>
      </c>
      <c r="O50" s="164">
        <v>66097</v>
      </c>
      <c r="P50" s="18">
        <v>66097</v>
      </c>
      <c r="Q50" s="18">
        <v>66097</v>
      </c>
      <c r="R50" s="18">
        <v>66097</v>
      </c>
      <c r="S50" s="164">
        <v>66099</v>
      </c>
      <c r="T50" s="18">
        <v>66105</v>
      </c>
      <c r="U50" s="18">
        <v>66110</v>
      </c>
      <c r="V50" s="18">
        <v>66114</v>
      </c>
      <c r="W50" s="164">
        <v>66117</v>
      </c>
      <c r="X50" s="18">
        <v>78901</v>
      </c>
      <c r="Y50" s="18">
        <v>79621</v>
      </c>
      <c r="Z50" s="18">
        <v>82938</v>
      </c>
    </row>
    <row r="51" spans="1:26">
      <c r="A51" s="7" t="s">
        <v>93</v>
      </c>
      <c r="B51" s="48" t="s">
        <v>177</v>
      </c>
      <c r="D51" s="18">
        <v>30643</v>
      </c>
      <c r="E51" s="18">
        <v>26143</v>
      </c>
      <c r="F51" s="18">
        <v>26143</v>
      </c>
      <c r="G51" s="164">
        <v>26143</v>
      </c>
      <c r="H51" s="18">
        <v>18524</v>
      </c>
      <c r="I51" s="18">
        <v>18524</v>
      </c>
      <c r="J51" s="18">
        <v>15871</v>
      </c>
      <c r="K51" s="164">
        <v>15871</v>
      </c>
      <c r="L51" s="18">
        <v>15871</v>
      </c>
      <c r="M51" s="18">
        <v>14732</v>
      </c>
      <c r="N51" s="18">
        <v>14732</v>
      </c>
      <c r="O51" s="164">
        <v>14732</v>
      </c>
      <c r="P51" s="18">
        <v>14278</v>
      </c>
      <c r="Q51" s="18">
        <v>27681</v>
      </c>
      <c r="R51" s="18">
        <v>27681</v>
      </c>
      <c r="S51" s="164">
        <v>48580</v>
      </c>
      <c r="T51" s="18">
        <v>46475</v>
      </c>
      <c r="U51" s="18">
        <v>49927</v>
      </c>
      <c r="V51" s="18">
        <v>53393</v>
      </c>
      <c r="W51" s="164">
        <v>56745</v>
      </c>
      <c r="X51" s="18">
        <v>85742</v>
      </c>
      <c r="Y51" s="18">
        <v>114334</v>
      </c>
      <c r="Z51" s="18">
        <v>143355</v>
      </c>
    </row>
    <row r="52" spans="1:26">
      <c r="A52" s="7" t="s">
        <v>94</v>
      </c>
      <c r="B52" s="48" t="s">
        <v>177</v>
      </c>
      <c r="D52" s="18">
        <v>167308</v>
      </c>
      <c r="E52" s="18">
        <v>149638</v>
      </c>
      <c r="F52" s="18">
        <v>132938</v>
      </c>
      <c r="G52" s="164">
        <v>136242</v>
      </c>
      <c r="H52" s="18">
        <v>149559</v>
      </c>
      <c r="I52" s="18">
        <v>139571</v>
      </c>
      <c r="J52" s="18">
        <v>148002</v>
      </c>
      <c r="K52" s="164">
        <v>146173</v>
      </c>
      <c r="L52" s="18">
        <v>180394</v>
      </c>
      <c r="M52" s="18">
        <v>168197</v>
      </c>
      <c r="N52" s="18">
        <v>154770</v>
      </c>
      <c r="O52" s="164">
        <v>155308</v>
      </c>
      <c r="P52" s="18">
        <v>187668</v>
      </c>
      <c r="Q52" s="18">
        <v>162154</v>
      </c>
      <c r="R52" s="18">
        <v>155166</v>
      </c>
      <c r="S52" s="164">
        <v>155933</v>
      </c>
      <c r="T52" s="18">
        <v>246548</v>
      </c>
      <c r="U52" s="18">
        <v>226516</v>
      </c>
      <c r="V52" s="18">
        <v>214439</v>
      </c>
      <c r="W52" s="164">
        <v>223533</v>
      </c>
      <c r="X52" s="18">
        <v>289386</v>
      </c>
      <c r="Y52" s="18">
        <v>276299</v>
      </c>
      <c r="Z52" s="18">
        <v>207365</v>
      </c>
    </row>
    <row r="53" spans="1:26">
      <c r="A53" s="7" t="s">
        <v>95</v>
      </c>
      <c r="B53" s="48" t="s">
        <v>177</v>
      </c>
      <c r="D53" s="18">
        <v>59773</v>
      </c>
      <c r="E53" s="18">
        <v>80400</v>
      </c>
      <c r="F53" s="18">
        <v>46086</v>
      </c>
      <c r="G53" s="164">
        <v>44798</v>
      </c>
      <c r="H53" s="18">
        <v>44675</v>
      </c>
      <c r="I53" s="18">
        <v>44810</v>
      </c>
      <c r="J53" s="18">
        <v>44799</v>
      </c>
      <c r="K53" s="164">
        <v>37698</v>
      </c>
      <c r="L53" s="18">
        <v>37721</v>
      </c>
      <c r="M53" s="18">
        <v>37709</v>
      </c>
      <c r="N53" s="18">
        <v>37699</v>
      </c>
      <c r="O53" s="164">
        <v>37762</v>
      </c>
      <c r="P53" s="18">
        <v>38026</v>
      </c>
      <c r="Q53" s="18">
        <v>37929</v>
      </c>
      <c r="R53" s="18">
        <v>38660</v>
      </c>
      <c r="S53" s="164">
        <v>38326</v>
      </c>
      <c r="T53" s="18">
        <v>39819</v>
      </c>
      <c r="U53" s="18">
        <v>39704</v>
      </c>
      <c r="V53" s="18">
        <v>34839</v>
      </c>
      <c r="W53" s="164">
        <v>79719</v>
      </c>
      <c r="X53" s="18"/>
      <c r="Y53" s="18"/>
      <c r="Z53" s="18"/>
    </row>
    <row r="54" spans="1:26">
      <c r="A54" s="7" t="s">
        <v>96</v>
      </c>
      <c r="B54" s="48" t="s">
        <v>177</v>
      </c>
      <c r="D54" s="18">
        <v>29543</v>
      </c>
      <c r="E54" s="18">
        <v>29356</v>
      </c>
      <c r="F54" s="18">
        <v>15094</v>
      </c>
      <c r="G54" s="164">
        <v>29162</v>
      </c>
      <c r="H54" s="18">
        <v>25612</v>
      </c>
      <c r="I54" s="18">
        <v>25910</v>
      </c>
      <c r="J54" s="18">
        <v>25612</v>
      </c>
      <c r="K54" s="164">
        <v>32930</v>
      </c>
      <c r="L54" s="18">
        <v>101987</v>
      </c>
      <c r="M54" s="18">
        <v>106824</v>
      </c>
      <c r="N54" s="18">
        <v>111033</v>
      </c>
      <c r="O54" s="164">
        <v>0</v>
      </c>
      <c r="P54" s="18">
        <v>28250</v>
      </c>
      <c r="Q54" s="18">
        <v>27440</v>
      </c>
      <c r="R54" s="18">
        <v>35954</v>
      </c>
      <c r="S54" s="164">
        <v>40340</v>
      </c>
      <c r="T54" s="18">
        <v>18549</v>
      </c>
      <c r="U54" s="18">
        <v>22261</v>
      </c>
      <c r="V54" s="18">
        <v>17893</v>
      </c>
      <c r="W54" s="164">
        <v>29025</v>
      </c>
      <c r="X54" s="18">
        <v>109016</v>
      </c>
      <c r="Y54" s="18">
        <v>104815</v>
      </c>
      <c r="Z54" s="18">
        <v>90261</v>
      </c>
    </row>
    <row r="55" spans="1:26">
      <c r="A55" s="7" t="s">
        <v>189</v>
      </c>
      <c r="B55" s="48" t="s">
        <v>177</v>
      </c>
      <c r="D55" s="18">
        <v>0</v>
      </c>
      <c r="E55" s="18">
        <v>0</v>
      </c>
      <c r="F55" s="18">
        <v>0</v>
      </c>
      <c r="G55" s="164">
        <v>0</v>
      </c>
      <c r="H55" s="18">
        <v>44290</v>
      </c>
      <c r="I55" s="18">
        <v>76715</v>
      </c>
      <c r="J55" s="18">
        <v>76715</v>
      </c>
      <c r="K55" s="164">
        <v>76715</v>
      </c>
      <c r="L55" s="18">
        <v>0</v>
      </c>
      <c r="M55" s="18">
        <v>0</v>
      </c>
      <c r="N55" s="18">
        <v>0</v>
      </c>
      <c r="O55" s="164">
        <v>105989</v>
      </c>
      <c r="P55" s="18">
        <v>0</v>
      </c>
      <c r="Q55" s="18">
        <v>0</v>
      </c>
      <c r="R55" s="18">
        <v>0</v>
      </c>
      <c r="S55" s="164">
        <v>0</v>
      </c>
      <c r="T55" s="18">
        <v>0</v>
      </c>
      <c r="U55" s="18">
        <v>0</v>
      </c>
      <c r="V55" s="18">
        <v>0</v>
      </c>
      <c r="W55" s="164">
        <v>0</v>
      </c>
      <c r="X55" s="18">
        <v>0</v>
      </c>
      <c r="Y55" s="18">
        <v>0</v>
      </c>
      <c r="Z55" s="18">
        <v>0</v>
      </c>
    </row>
    <row r="56" spans="1:26">
      <c r="A56" s="7" t="s">
        <v>191</v>
      </c>
      <c r="B56" s="48" t="s">
        <v>177</v>
      </c>
      <c r="D56" s="18">
        <v>0</v>
      </c>
      <c r="E56" s="18">
        <v>0</v>
      </c>
      <c r="F56" s="18">
        <v>0</v>
      </c>
      <c r="G56" s="164">
        <v>0</v>
      </c>
      <c r="H56" s="18">
        <v>0</v>
      </c>
      <c r="I56" s="18">
        <v>0</v>
      </c>
      <c r="J56" s="18">
        <v>0</v>
      </c>
      <c r="K56" s="164"/>
      <c r="L56" s="18">
        <v>0</v>
      </c>
      <c r="M56" s="18">
        <v>0</v>
      </c>
      <c r="N56" s="18">
        <v>0</v>
      </c>
      <c r="O56" s="164"/>
      <c r="P56" s="18">
        <v>1500000</v>
      </c>
      <c r="Q56" s="18">
        <v>1500000</v>
      </c>
      <c r="R56" s="18">
        <v>1500000</v>
      </c>
      <c r="S56" s="164">
        <v>0</v>
      </c>
      <c r="T56" s="18">
        <v>1500000</v>
      </c>
      <c r="U56" s="18">
        <v>0</v>
      </c>
      <c r="V56" s="18">
        <v>0</v>
      </c>
      <c r="W56" s="164">
        <v>0</v>
      </c>
      <c r="X56" s="18">
        <v>0</v>
      </c>
      <c r="Y56" s="18">
        <v>0</v>
      </c>
      <c r="Z56" s="18">
        <v>0</v>
      </c>
    </row>
    <row r="57" spans="1:26">
      <c r="A57" s="7" t="s">
        <v>198</v>
      </c>
      <c r="B57" s="48" t="s">
        <v>177</v>
      </c>
      <c r="D57" s="18">
        <v>0</v>
      </c>
      <c r="E57" s="18">
        <v>0</v>
      </c>
      <c r="F57" s="18">
        <v>0</v>
      </c>
      <c r="G57" s="164">
        <v>0</v>
      </c>
      <c r="H57" s="18">
        <v>0</v>
      </c>
      <c r="I57" s="18">
        <v>0</v>
      </c>
      <c r="J57" s="18">
        <v>0</v>
      </c>
      <c r="K57" s="164">
        <v>0</v>
      </c>
      <c r="L57" s="18">
        <v>0</v>
      </c>
      <c r="M57" s="18">
        <v>0</v>
      </c>
      <c r="N57" s="18">
        <v>0</v>
      </c>
      <c r="O57" s="164">
        <v>0</v>
      </c>
      <c r="P57" s="18">
        <v>0</v>
      </c>
      <c r="Q57" s="18">
        <v>0</v>
      </c>
      <c r="R57" s="18">
        <v>0</v>
      </c>
      <c r="S57" s="164">
        <v>0</v>
      </c>
      <c r="T57" s="18">
        <v>55839</v>
      </c>
      <c r="U57" s="18">
        <v>0</v>
      </c>
      <c r="V57" s="18">
        <v>0</v>
      </c>
      <c r="W57" s="164">
        <v>0</v>
      </c>
      <c r="X57" s="18">
        <v>0</v>
      </c>
      <c r="Y57" s="18">
        <v>0</v>
      </c>
      <c r="Z57" s="18">
        <v>0</v>
      </c>
    </row>
    <row r="58" spans="1:26">
      <c r="G58" s="163"/>
      <c r="K58" s="163"/>
      <c r="O58" s="163"/>
      <c r="S58" s="163"/>
      <c r="W58" s="163"/>
    </row>
    <row r="59" spans="1:26">
      <c r="A59" s="8" t="s">
        <v>156</v>
      </c>
      <c r="B59" s="8"/>
      <c r="C59" s="33">
        <f>C60</f>
        <v>0</v>
      </c>
      <c r="D59" s="80">
        <f>D60</f>
        <v>7057559</v>
      </c>
      <c r="E59" s="80">
        <f t="shared" ref="E59:Z59" si="8">E60</f>
        <v>7174251</v>
      </c>
      <c r="F59" s="80">
        <f t="shared" si="8"/>
        <v>7174230</v>
      </c>
      <c r="G59" s="162">
        <f>G60</f>
        <v>7217073</v>
      </c>
      <c r="H59" s="80">
        <f>H60</f>
        <v>7423854</v>
      </c>
      <c r="I59" s="80">
        <f t="shared" si="8"/>
        <v>7433882</v>
      </c>
      <c r="J59" s="80">
        <f t="shared" si="8"/>
        <v>7516190</v>
      </c>
      <c r="K59" s="162">
        <f t="shared" si="8"/>
        <v>7690349</v>
      </c>
      <c r="L59" s="80">
        <f t="shared" si="8"/>
        <v>6687418</v>
      </c>
      <c r="M59" s="80">
        <f t="shared" si="8"/>
        <v>6742566</v>
      </c>
      <c r="N59" s="80">
        <f t="shared" si="8"/>
        <v>6608030</v>
      </c>
      <c r="O59" s="162">
        <f t="shared" si="8"/>
        <v>6432327</v>
      </c>
      <c r="P59" s="80">
        <f t="shared" si="8"/>
        <v>6838562</v>
      </c>
      <c r="Q59" s="80">
        <f t="shared" si="8"/>
        <v>7017278</v>
      </c>
      <c r="R59" s="80">
        <f t="shared" si="8"/>
        <v>6947281</v>
      </c>
      <c r="S59" s="162">
        <f t="shared" si="8"/>
        <v>6684786</v>
      </c>
      <c r="T59" s="80">
        <f t="shared" si="8"/>
        <v>7497207</v>
      </c>
      <c r="U59" s="80">
        <f t="shared" si="8"/>
        <v>7241754</v>
      </c>
      <c r="V59" s="80">
        <f t="shared" si="8"/>
        <v>7202278</v>
      </c>
      <c r="W59" s="162">
        <f t="shared" si="8"/>
        <v>6870374</v>
      </c>
      <c r="X59" s="80">
        <f t="shared" si="8"/>
        <v>6840747</v>
      </c>
      <c r="Y59" s="80">
        <f t="shared" si="8"/>
        <v>6825406</v>
      </c>
      <c r="Z59" s="80">
        <f t="shared" si="8"/>
        <v>6722302</v>
      </c>
    </row>
    <row r="60" spans="1:26" s="6" customFormat="1">
      <c r="A60" s="168" t="s">
        <v>97</v>
      </c>
      <c r="B60" s="168"/>
      <c r="C60" s="169">
        <f t="shared" ref="C60:H60" si="9">SUM(C62:C68)</f>
        <v>0</v>
      </c>
      <c r="D60" s="170">
        <f t="shared" si="9"/>
        <v>7057559</v>
      </c>
      <c r="E60" s="170">
        <f t="shared" si="9"/>
        <v>7174251</v>
      </c>
      <c r="F60" s="170">
        <f t="shared" si="9"/>
        <v>7174230</v>
      </c>
      <c r="G60" s="171">
        <f t="shared" si="9"/>
        <v>7217073</v>
      </c>
      <c r="H60" s="170">
        <f t="shared" si="9"/>
        <v>7423854</v>
      </c>
      <c r="I60" s="170">
        <f t="shared" ref="I60:V60" si="10">SUM(I62:I68)</f>
        <v>7433882</v>
      </c>
      <c r="J60" s="170">
        <f>SUM(J62:J68)</f>
        <v>7516190</v>
      </c>
      <c r="K60" s="171">
        <f t="shared" si="10"/>
        <v>7690349</v>
      </c>
      <c r="L60" s="170">
        <f t="shared" si="10"/>
        <v>6687418</v>
      </c>
      <c r="M60" s="170">
        <f t="shared" si="10"/>
        <v>6742566</v>
      </c>
      <c r="N60" s="170">
        <f t="shared" si="10"/>
        <v>6608030</v>
      </c>
      <c r="O60" s="171">
        <f>SUM(O62:O68)</f>
        <v>6432327</v>
      </c>
      <c r="P60" s="170">
        <f>SUM(P62:P69)</f>
        <v>6838562</v>
      </c>
      <c r="Q60" s="170">
        <f t="shared" si="10"/>
        <v>7017278</v>
      </c>
      <c r="R60" s="170">
        <f t="shared" si="10"/>
        <v>6947281</v>
      </c>
      <c r="S60" s="171">
        <f t="shared" si="10"/>
        <v>6684786</v>
      </c>
      <c r="T60" s="170">
        <f t="shared" si="10"/>
        <v>7497207</v>
      </c>
      <c r="U60" s="170">
        <f t="shared" si="10"/>
        <v>7241754</v>
      </c>
      <c r="V60" s="170">
        <f t="shared" si="10"/>
        <v>7202278</v>
      </c>
      <c r="W60" s="171">
        <f>SUM(W62:W68)</f>
        <v>6870374</v>
      </c>
      <c r="X60" s="170">
        <f>SUM(X62:X68)</f>
        <v>6840747</v>
      </c>
      <c r="Y60" s="170">
        <f>SUM(Y62:Y68)</f>
        <v>6825406</v>
      </c>
      <c r="Z60" s="170">
        <f>SUM(Z62:Z68)</f>
        <v>6722302</v>
      </c>
    </row>
    <row r="61" spans="1:26">
      <c r="A61" s="43"/>
      <c r="B61" s="43"/>
      <c r="G61" s="163"/>
      <c r="K61" s="163"/>
      <c r="O61" s="163"/>
      <c r="S61" s="163"/>
      <c r="W61" s="163"/>
    </row>
    <row r="62" spans="1:26">
      <c r="A62" s="7" t="s">
        <v>88</v>
      </c>
      <c r="B62" s="48" t="s">
        <v>177</v>
      </c>
      <c r="D62" s="18">
        <v>142963</v>
      </c>
      <c r="E62" s="18">
        <v>154291</v>
      </c>
      <c r="F62" s="18">
        <v>165210</v>
      </c>
      <c r="G62" s="164">
        <v>175887</v>
      </c>
      <c r="H62" s="18">
        <v>186314</v>
      </c>
      <c r="I62" s="18">
        <v>196158</v>
      </c>
      <c r="J62" s="18">
        <v>205606</v>
      </c>
      <c r="K62" s="164">
        <v>214258</v>
      </c>
      <c r="L62" s="18">
        <v>45938</v>
      </c>
      <c r="M62" s="18">
        <v>56717</v>
      </c>
      <c r="N62" s="18">
        <v>67172</v>
      </c>
      <c r="O62" s="164">
        <v>77209</v>
      </c>
      <c r="P62" s="18">
        <v>86918</v>
      </c>
      <c r="Q62" s="18">
        <v>96219</v>
      </c>
      <c r="R62" s="18">
        <v>105389</v>
      </c>
      <c r="S62" s="164">
        <v>114530</v>
      </c>
      <c r="T62" s="18">
        <v>123776</v>
      </c>
      <c r="U62" s="18">
        <v>133341</v>
      </c>
      <c r="V62" s="18">
        <v>143139</v>
      </c>
      <c r="W62" s="164">
        <v>153137</v>
      </c>
      <c r="X62" s="18">
        <v>163101</v>
      </c>
      <c r="Y62" s="18">
        <v>172985</v>
      </c>
      <c r="Z62" s="18">
        <v>184886</v>
      </c>
    </row>
    <row r="63" spans="1:26">
      <c r="A63" s="7" t="s">
        <v>98</v>
      </c>
      <c r="B63" s="48" t="s">
        <v>177</v>
      </c>
      <c r="D63" s="18">
        <v>23395</v>
      </c>
      <c r="E63" s="18">
        <v>25983</v>
      </c>
      <c r="F63" s="18">
        <v>0</v>
      </c>
      <c r="G63" s="164">
        <v>0</v>
      </c>
      <c r="H63" s="18">
        <v>0</v>
      </c>
      <c r="I63" s="18">
        <v>107636</v>
      </c>
      <c r="J63" s="18">
        <v>107636</v>
      </c>
      <c r="K63" s="164">
        <v>0</v>
      </c>
      <c r="L63" s="18">
        <v>107636</v>
      </c>
      <c r="M63" s="18">
        <v>107636</v>
      </c>
      <c r="N63" s="18">
        <v>107636</v>
      </c>
      <c r="O63" s="164">
        <v>107636</v>
      </c>
      <c r="P63" s="18">
        <v>107636</v>
      </c>
      <c r="Q63" s="18">
        <v>107636</v>
      </c>
      <c r="R63" s="18">
        <v>107678</v>
      </c>
      <c r="S63" s="164">
        <v>107692</v>
      </c>
      <c r="T63" s="18">
        <v>107712</v>
      </c>
      <c r="U63" s="18">
        <v>107731</v>
      </c>
      <c r="V63" s="18">
        <v>107744</v>
      </c>
      <c r="W63" s="164">
        <v>107775</v>
      </c>
      <c r="X63" s="18">
        <v>107796</v>
      </c>
      <c r="Y63" s="18">
        <v>107809</v>
      </c>
      <c r="Z63" s="18">
        <v>104514</v>
      </c>
    </row>
    <row r="64" spans="1:26">
      <c r="A64" s="7" t="s">
        <v>99</v>
      </c>
      <c r="B64" s="48" t="s">
        <v>177</v>
      </c>
      <c r="D64" s="18">
        <v>677361</v>
      </c>
      <c r="E64" s="18">
        <v>626138</v>
      </c>
      <c r="F64" s="18">
        <v>570693</v>
      </c>
      <c r="G64" s="164">
        <v>573825</v>
      </c>
      <c r="H64" s="18">
        <v>490841</v>
      </c>
      <c r="I64" s="18">
        <v>458171</v>
      </c>
      <c r="J64" s="18">
        <v>389301</v>
      </c>
      <c r="K64" s="164">
        <v>392947</v>
      </c>
      <c r="L64" s="18">
        <v>395695</v>
      </c>
      <c r="M64" s="18">
        <v>398576</v>
      </c>
      <c r="N64" s="18">
        <v>400301</v>
      </c>
      <c r="O64" s="164">
        <v>402095</v>
      </c>
      <c r="P64" s="18">
        <v>404331</v>
      </c>
      <c r="Q64" s="18">
        <v>431604</v>
      </c>
      <c r="R64" s="18">
        <v>437312</v>
      </c>
      <c r="S64" s="164">
        <v>422818</v>
      </c>
      <c r="T64" s="18">
        <v>431688</v>
      </c>
      <c r="U64" s="18">
        <v>434714</v>
      </c>
      <c r="V64" s="18">
        <v>438008</v>
      </c>
      <c r="W64" s="164">
        <v>441284</v>
      </c>
      <c r="X64" s="18">
        <v>447853</v>
      </c>
      <c r="Y64" s="18">
        <v>454808</v>
      </c>
      <c r="Z64" s="18">
        <v>461282</v>
      </c>
    </row>
    <row r="65" spans="1:26">
      <c r="A65" s="7" t="s">
        <v>100</v>
      </c>
      <c r="B65" s="48" t="s">
        <v>177</v>
      </c>
      <c r="D65" s="18">
        <v>3232779</v>
      </c>
      <c r="E65" s="18">
        <v>3298357</v>
      </c>
      <c r="F65" s="18">
        <v>3330864</v>
      </c>
      <c r="G65" s="164">
        <v>3349709</v>
      </c>
      <c r="H65" s="18">
        <v>3332948</v>
      </c>
      <c r="I65" s="18">
        <v>3435351</v>
      </c>
      <c r="J65" s="18">
        <v>3554722</v>
      </c>
      <c r="K65" s="164">
        <v>3636710</v>
      </c>
      <c r="L65" s="18">
        <v>3753390</v>
      </c>
      <c r="M65" s="18">
        <v>3860619</v>
      </c>
      <c r="N65" s="18">
        <v>3712024</v>
      </c>
      <c r="O65" s="164">
        <v>3527432</v>
      </c>
      <c r="P65" s="18">
        <v>3361148</v>
      </c>
      <c r="Q65" s="18">
        <v>3472321</v>
      </c>
      <c r="R65" s="18">
        <v>3445196</v>
      </c>
      <c r="S65" s="164">
        <v>3337416</v>
      </c>
      <c r="T65" s="18">
        <v>3474046</v>
      </c>
      <c r="U65" s="18">
        <v>3233381</v>
      </c>
      <c r="V65" s="18">
        <v>3169827</v>
      </c>
      <c r="W65" s="164">
        <v>2829497</v>
      </c>
      <c r="X65" s="18">
        <v>2651643</v>
      </c>
      <c r="Y65" s="18">
        <v>2641146</v>
      </c>
      <c r="Z65" s="18">
        <v>2561419</v>
      </c>
    </row>
    <row r="66" spans="1:26">
      <c r="A66" s="7" t="s">
        <v>101</v>
      </c>
      <c r="B66" s="48" t="s">
        <v>177</v>
      </c>
      <c r="D66" s="18">
        <v>2734432</v>
      </c>
      <c r="E66" s="18">
        <v>2822974</v>
      </c>
      <c r="F66" s="18">
        <v>2861475</v>
      </c>
      <c r="G66" s="164">
        <v>2873279</v>
      </c>
      <c r="H66" s="18">
        <v>3170219</v>
      </c>
      <c r="I66" s="18">
        <v>3183689</v>
      </c>
      <c r="J66" s="18">
        <v>3205509</v>
      </c>
      <c r="K66" s="164">
        <v>3218796</v>
      </c>
      <c r="L66" s="18">
        <v>2308883</v>
      </c>
      <c r="M66" s="18">
        <v>2242202</v>
      </c>
      <c r="N66" s="18">
        <v>2243874</v>
      </c>
      <c r="O66" s="164">
        <v>2259464</v>
      </c>
      <c r="P66" s="18">
        <v>2792874</v>
      </c>
      <c r="Q66" s="18">
        <v>2825611</v>
      </c>
      <c r="R66" s="18">
        <v>2760586</v>
      </c>
      <c r="S66" s="164">
        <v>2605799</v>
      </c>
      <c r="T66" s="18">
        <v>3227100</v>
      </c>
      <c r="U66" s="18">
        <v>3195176</v>
      </c>
      <c r="V66" s="18">
        <v>3190659</v>
      </c>
      <c r="W66" s="164">
        <v>3164746</v>
      </c>
      <c r="X66" s="18">
        <v>3269037</v>
      </c>
      <c r="Y66" s="18">
        <v>3245193</v>
      </c>
      <c r="Z66" s="18">
        <v>3204020</v>
      </c>
    </row>
    <row r="67" spans="1:26">
      <c r="A67" s="7" t="s">
        <v>102</v>
      </c>
      <c r="B67" s="48" t="s">
        <v>177</v>
      </c>
      <c r="D67" s="18">
        <v>26944</v>
      </c>
      <c r="E67" s="18">
        <v>26944</v>
      </c>
      <c r="F67" s="18">
        <v>26944</v>
      </c>
      <c r="G67" s="164">
        <v>26944</v>
      </c>
      <c r="H67" s="18">
        <v>26944</v>
      </c>
      <c r="I67" s="18">
        <v>26944</v>
      </c>
      <c r="J67" s="18">
        <v>26944</v>
      </c>
      <c r="K67" s="164">
        <v>26944</v>
      </c>
      <c r="L67" s="18">
        <v>26944</v>
      </c>
      <c r="M67" s="18">
        <v>26944</v>
      </c>
      <c r="N67" s="18">
        <v>26944</v>
      </c>
      <c r="O67" s="164">
        <v>26944</v>
      </c>
      <c r="P67" s="18">
        <v>26944</v>
      </c>
      <c r="Q67" s="18">
        <v>26944</v>
      </c>
      <c r="R67" s="18">
        <v>26944</v>
      </c>
      <c r="S67" s="164">
        <v>26944</v>
      </c>
      <c r="T67" s="18">
        <v>26944</v>
      </c>
      <c r="U67" s="18">
        <v>26944</v>
      </c>
      <c r="V67" s="18">
        <v>26944</v>
      </c>
      <c r="W67" s="164">
        <v>26944</v>
      </c>
      <c r="X67" s="18">
        <v>26944</v>
      </c>
      <c r="Y67" s="18">
        <v>26944</v>
      </c>
      <c r="Z67" s="18">
        <v>26944</v>
      </c>
    </row>
    <row r="68" spans="1:26">
      <c r="A68" s="7" t="s">
        <v>96</v>
      </c>
      <c r="B68" s="48" t="s">
        <v>177</v>
      </c>
      <c r="D68" s="18">
        <v>219685</v>
      </c>
      <c r="E68" s="18">
        <v>219564</v>
      </c>
      <c r="F68" s="18">
        <v>219044</v>
      </c>
      <c r="G68" s="164">
        <v>217429</v>
      </c>
      <c r="H68" s="18">
        <v>216588</v>
      </c>
      <c r="I68" s="18">
        <v>25933</v>
      </c>
      <c r="J68" s="18">
        <v>26472</v>
      </c>
      <c r="K68" s="164">
        <v>200694</v>
      </c>
      <c r="L68" s="18">
        <v>48932</v>
      </c>
      <c r="M68" s="18">
        <v>49872</v>
      </c>
      <c r="N68" s="18">
        <v>50079</v>
      </c>
      <c r="O68" s="164">
        <v>31547</v>
      </c>
      <c r="P68" s="18">
        <v>58711</v>
      </c>
      <c r="Q68" s="18">
        <v>56943</v>
      </c>
      <c r="R68" s="18">
        <v>64176</v>
      </c>
      <c r="S68" s="164">
        <v>69587</v>
      </c>
      <c r="T68" s="18">
        <v>105941</v>
      </c>
      <c r="U68" s="18">
        <v>110467</v>
      </c>
      <c r="V68" s="18">
        <v>125957</v>
      </c>
      <c r="W68" s="164">
        <v>146991</v>
      </c>
      <c r="X68" s="18">
        <v>174373</v>
      </c>
      <c r="Y68" s="18">
        <v>176521</v>
      </c>
      <c r="Z68" s="18">
        <v>179237</v>
      </c>
    </row>
    <row r="69" spans="1:26">
      <c r="A69" s="41"/>
      <c r="B69" s="48"/>
      <c r="G69" s="163"/>
      <c r="K69" s="163"/>
      <c r="O69" s="163"/>
      <c r="S69" s="163"/>
      <c r="W69" s="163"/>
    </row>
    <row r="70" spans="1:26">
      <c r="A70" s="8" t="s">
        <v>157</v>
      </c>
      <c r="B70" s="8"/>
      <c r="C70" s="33">
        <f>SUM(C72:C77)</f>
        <v>0</v>
      </c>
      <c r="D70" s="80">
        <f>SUM(D72:D77)</f>
        <v>6851956</v>
      </c>
      <c r="E70" s="80">
        <f t="shared" ref="E70:V70" si="11">SUM(E72:E77)</f>
        <v>6876989</v>
      </c>
      <c r="F70" s="80">
        <f t="shared" si="11"/>
        <v>6680998</v>
      </c>
      <c r="G70" s="162">
        <f t="shared" si="11"/>
        <v>6417328</v>
      </c>
      <c r="H70" s="80">
        <f t="shared" si="11"/>
        <v>6138024</v>
      </c>
      <c r="I70" s="80">
        <f t="shared" si="11"/>
        <v>7456774</v>
      </c>
      <c r="J70" s="80">
        <f>SUM(J72:J77)</f>
        <v>7190172</v>
      </c>
      <c r="K70" s="162">
        <f t="shared" si="11"/>
        <v>5429268</v>
      </c>
      <c r="L70" s="80">
        <f t="shared" si="11"/>
        <v>7906959</v>
      </c>
      <c r="M70" s="80">
        <f t="shared" si="11"/>
        <v>7664080</v>
      </c>
      <c r="N70" s="80">
        <f t="shared" si="11"/>
        <v>7623554</v>
      </c>
      <c r="O70" s="162">
        <f>SUM(O72:O77)</f>
        <v>5944526</v>
      </c>
      <c r="P70" s="80">
        <f t="shared" si="11"/>
        <v>7935143</v>
      </c>
      <c r="Q70" s="80">
        <f t="shared" si="11"/>
        <v>7864130</v>
      </c>
      <c r="R70" s="80">
        <f t="shared" si="11"/>
        <v>7761594</v>
      </c>
      <c r="S70" s="162">
        <f>SUM(S72:S77)</f>
        <v>7373529</v>
      </c>
      <c r="T70" s="80">
        <f t="shared" si="11"/>
        <v>7082563</v>
      </c>
      <c r="U70" s="80">
        <f t="shared" si="11"/>
        <v>7175899</v>
      </c>
      <c r="V70" s="80">
        <f t="shared" si="11"/>
        <v>7139068</v>
      </c>
      <c r="W70" s="162">
        <f>SUM(W72:W77)</f>
        <v>6892443</v>
      </c>
      <c r="X70" s="80">
        <f>SUM(X72:X77)</f>
        <v>7499676</v>
      </c>
      <c r="Y70" s="80">
        <f>SUM(Y72:Y77)</f>
        <v>7527723</v>
      </c>
      <c r="Z70" s="80">
        <f>SUM(Z72:Z77)</f>
        <v>7343568</v>
      </c>
    </row>
    <row r="71" spans="1:26">
      <c r="A71" s="47"/>
      <c r="B71" s="47"/>
      <c r="G71" s="163"/>
      <c r="K71" s="163"/>
      <c r="O71" s="163"/>
      <c r="S71" s="163"/>
      <c r="W71" s="163"/>
    </row>
    <row r="72" spans="1:26">
      <c r="A72" s="7" t="s">
        <v>103</v>
      </c>
      <c r="B72" s="48" t="s">
        <v>177</v>
      </c>
      <c r="D72" s="18">
        <v>4754493</v>
      </c>
      <c r="E72" s="18">
        <v>4027560</v>
      </c>
      <c r="F72" s="18">
        <v>4027560</v>
      </c>
      <c r="G72" s="164">
        <v>4027560</v>
      </c>
      <c r="H72" s="18">
        <v>4027560</v>
      </c>
      <c r="I72" s="18">
        <v>4027560</v>
      </c>
      <c r="J72" s="18">
        <v>3727174</v>
      </c>
      <c r="K72" s="164">
        <v>3727174</v>
      </c>
      <c r="L72" s="18">
        <v>3727174</v>
      </c>
      <c r="M72" s="18">
        <v>3035162</v>
      </c>
      <c r="N72" s="18">
        <v>3035162</v>
      </c>
      <c r="O72" s="164">
        <v>3035162</v>
      </c>
      <c r="P72" s="18">
        <v>3035162</v>
      </c>
      <c r="Q72" s="18">
        <v>3035162</v>
      </c>
      <c r="R72" s="18">
        <v>3015828</v>
      </c>
      <c r="S72" s="164">
        <v>3015828</v>
      </c>
      <c r="T72" s="18">
        <v>3015828</v>
      </c>
      <c r="U72" s="18">
        <v>3015828</v>
      </c>
      <c r="V72" s="18">
        <v>3015828</v>
      </c>
      <c r="W72" s="164">
        <v>3015828</v>
      </c>
      <c r="X72" s="18">
        <v>3015828</v>
      </c>
      <c r="Y72" s="18">
        <v>3015828</v>
      </c>
      <c r="Z72" s="18">
        <v>2586987</v>
      </c>
    </row>
    <row r="73" spans="1:26">
      <c r="A73" s="7" t="s">
        <v>104</v>
      </c>
      <c r="B73" s="48" t="s">
        <v>177</v>
      </c>
      <c r="D73" s="18">
        <v>0</v>
      </c>
      <c r="E73" s="18">
        <v>0</v>
      </c>
      <c r="F73" s="18">
        <v>0</v>
      </c>
      <c r="G73" s="164">
        <v>0</v>
      </c>
      <c r="H73" s="18">
        <v>0</v>
      </c>
      <c r="I73" s="18">
        <v>0</v>
      </c>
      <c r="J73" s="18">
        <v>0</v>
      </c>
      <c r="K73" s="164">
        <v>0</v>
      </c>
      <c r="L73" s="18">
        <v>0</v>
      </c>
      <c r="M73" s="18">
        <v>13964</v>
      </c>
      <c r="N73" s="18">
        <v>13964</v>
      </c>
      <c r="O73" s="164">
        <v>13964</v>
      </c>
      <c r="P73" s="18">
        <v>13964</v>
      </c>
      <c r="Q73" s="18">
        <v>13964</v>
      </c>
      <c r="R73" s="18">
        <v>13964</v>
      </c>
      <c r="S73" s="164">
        <v>13964</v>
      </c>
      <c r="T73" s="18">
        <v>13964</v>
      </c>
      <c r="U73" s="18">
        <v>13964</v>
      </c>
      <c r="V73" s="18">
        <v>13964</v>
      </c>
      <c r="W73" s="164">
        <v>13964</v>
      </c>
      <c r="X73" s="18">
        <v>13964</v>
      </c>
      <c r="Y73" s="18">
        <v>13964</v>
      </c>
      <c r="Z73" s="18">
        <v>13964</v>
      </c>
    </row>
    <row r="74" spans="1:26">
      <c r="A74" s="7" t="s">
        <v>105</v>
      </c>
      <c r="B74" s="48" t="s">
        <v>177</v>
      </c>
      <c r="D74" s="18">
        <v>1932428</v>
      </c>
      <c r="E74" s="18">
        <v>2635443</v>
      </c>
      <c r="F74" s="18">
        <v>2484782</v>
      </c>
      <c r="G74" s="164">
        <v>2460839</v>
      </c>
      <c r="H74" s="18">
        <v>1658949</v>
      </c>
      <c r="I74" s="18">
        <v>3219574</v>
      </c>
      <c r="J74" s="18">
        <v>3496017</v>
      </c>
      <c r="K74" s="164">
        <v>1887506</v>
      </c>
      <c r="L74" s="18">
        <v>3125709</v>
      </c>
      <c r="M74" s="18">
        <v>3778853</v>
      </c>
      <c r="N74" s="18">
        <v>3753550</v>
      </c>
      <c r="O74" s="164">
        <v>2111305</v>
      </c>
      <c r="P74" s="18">
        <v>1373061</v>
      </c>
      <c r="Q74" s="18">
        <v>1373061</v>
      </c>
      <c r="R74" s="18">
        <v>1392395</v>
      </c>
      <c r="S74" s="164">
        <v>3400495</v>
      </c>
      <c r="T74" s="18">
        <v>1357550</v>
      </c>
      <c r="U74" s="18">
        <v>1315089</v>
      </c>
      <c r="V74" s="18">
        <v>1272629</v>
      </c>
      <c r="W74" s="164">
        <v>1215258</v>
      </c>
      <c r="X74" s="18">
        <v>1381810</v>
      </c>
      <c r="Y74" s="18">
        <v>1339349</v>
      </c>
      <c r="Z74" s="18">
        <v>1778778</v>
      </c>
    </row>
    <row r="75" spans="1:26">
      <c r="A75" s="7" t="s">
        <v>106</v>
      </c>
      <c r="B75" s="48" t="s">
        <v>177</v>
      </c>
      <c r="D75" s="18">
        <v>2014575</v>
      </c>
      <c r="E75" s="18">
        <v>2038493</v>
      </c>
      <c r="F75" s="18">
        <v>2189154</v>
      </c>
      <c r="G75" s="164">
        <v>-71071</v>
      </c>
      <c r="H75" s="18">
        <v>-257241</v>
      </c>
      <c r="I75" s="18">
        <v>-233298</v>
      </c>
      <c r="J75" s="18">
        <v>-209355</v>
      </c>
      <c r="K75" s="164">
        <v>-185412</v>
      </c>
      <c r="L75" s="18">
        <v>708595</v>
      </c>
      <c r="M75" s="18">
        <v>733495</v>
      </c>
      <c r="N75" s="18">
        <v>758798</v>
      </c>
      <c r="O75" s="164">
        <v>784095</v>
      </c>
      <c r="P75" s="18">
        <v>3118916</v>
      </c>
      <c r="Q75" s="18">
        <v>3118916</v>
      </c>
      <c r="R75" s="18">
        <v>3118916</v>
      </c>
      <c r="S75" s="164">
        <v>943242</v>
      </c>
      <c r="T75" s="18">
        <v>2701912</v>
      </c>
      <c r="U75" s="18">
        <v>2744373</v>
      </c>
      <c r="V75" s="18">
        <v>2786833</v>
      </c>
      <c r="W75" s="164">
        <v>2647393</v>
      </c>
      <c r="X75" s="18">
        <v>2758376</v>
      </c>
      <c r="Y75" s="18">
        <v>2800836</v>
      </c>
      <c r="Z75" s="18">
        <v>2843297</v>
      </c>
    </row>
    <row r="76" spans="1:26">
      <c r="A76" s="7" t="s">
        <v>11</v>
      </c>
      <c r="B76" s="48" t="s">
        <v>177</v>
      </c>
      <c r="D76" s="18">
        <v>434628</v>
      </c>
      <c r="E76" s="18">
        <v>459661</v>
      </c>
      <c r="F76" s="18">
        <v>263670</v>
      </c>
      <c r="G76" s="164">
        <v>0</v>
      </c>
      <c r="H76" s="18">
        <v>708756</v>
      </c>
      <c r="I76" s="18">
        <v>442938</v>
      </c>
      <c r="J76" s="18">
        <v>176336</v>
      </c>
      <c r="K76" s="164">
        <v>0</v>
      </c>
      <c r="L76" s="18">
        <v>345481</v>
      </c>
      <c r="M76" s="18">
        <v>102606</v>
      </c>
      <c r="N76" s="18">
        <v>62080</v>
      </c>
      <c r="O76" s="164">
        <v>0</v>
      </c>
      <c r="P76" s="18">
        <v>394040</v>
      </c>
      <c r="Q76" s="18">
        <v>323027</v>
      </c>
      <c r="R76" s="18">
        <v>220491</v>
      </c>
      <c r="S76" s="164"/>
      <c r="T76" s="18">
        <v>-6691</v>
      </c>
      <c r="U76" s="18">
        <v>86645</v>
      </c>
      <c r="V76" s="18">
        <v>49814</v>
      </c>
      <c r="W76" s="164" t="s">
        <v>190</v>
      </c>
      <c r="X76" s="18">
        <v>329698</v>
      </c>
      <c r="Y76" s="18">
        <v>357746</v>
      </c>
      <c r="Z76" s="18">
        <v>120542</v>
      </c>
    </row>
    <row r="77" spans="1:26">
      <c r="A77" s="7" t="s">
        <v>10</v>
      </c>
      <c r="B77" s="48" t="s">
        <v>177</v>
      </c>
      <c r="D77" s="18">
        <v>-2284168</v>
      </c>
      <c r="E77" s="18">
        <v>-2284168</v>
      </c>
      <c r="F77" s="18">
        <v>-2284168</v>
      </c>
      <c r="G77" s="164"/>
      <c r="H77" s="18"/>
      <c r="I77" s="18"/>
      <c r="J77" s="18"/>
      <c r="K77" s="164"/>
      <c r="L77" s="18"/>
      <c r="M77" s="18"/>
      <c r="N77" s="18"/>
      <c r="O77" s="164"/>
      <c r="P77" s="18"/>
      <c r="Q77" s="18"/>
      <c r="R77" s="18"/>
      <c r="S77" s="164"/>
      <c r="T77" s="18"/>
      <c r="U77" s="18"/>
      <c r="V77" s="18"/>
      <c r="W77" s="164"/>
      <c r="X77" s="18"/>
      <c r="Y77" s="18"/>
      <c r="Z77" s="18"/>
    </row>
    <row r="78" spans="1:26">
      <c r="A78" s="41"/>
      <c r="B78" s="48"/>
      <c r="G78" s="163"/>
      <c r="K78" s="163"/>
      <c r="O78" s="163"/>
      <c r="S78" s="163"/>
      <c r="W78" s="163"/>
    </row>
    <row r="79" spans="1:26" s="6" customFormat="1">
      <c r="A79" s="4" t="s">
        <v>107</v>
      </c>
      <c r="B79" s="4"/>
      <c r="C79" s="44">
        <f t="shared" ref="C79:Z79" si="12">C70+C59+C41</f>
        <v>0</v>
      </c>
      <c r="D79" s="81">
        <f t="shared" si="12"/>
        <v>14920816</v>
      </c>
      <c r="E79" s="81">
        <f t="shared" si="12"/>
        <v>15048769</v>
      </c>
      <c r="F79" s="81">
        <f t="shared" si="12"/>
        <v>14746398</v>
      </c>
      <c r="G79" s="165">
        <f t="shared" si="12"/>
        <v>14449298</v>
      </c>
      <c r="H79" s="81">
        <f t="shared" si="12"/>
        <v>14288154</v>
      </c>
      <c r="I79" s="81">
        <f t="shared" si="12"/>
        <v>15667810</v>
      </c>
      <c r="J79" s="81">
        <f t="shared" si="12"/>
        <v>15482255</v>
      </c>
      <c r="K79" s="165">
        <f>K70+K59+K41</f>
        <v>13868396</v>
      </c>
      <c r="L79" s="81">
        <f t="shared" si="12"/>
        <v>15493094</v>
      </c>
      <c r="M79" s="81">
        <f>M70+M59+M41</f>
        <v>15382293</v>
      </c>
      <c r="N79" s="81">
        <f t="shared" si="12"/>
        <v>15171418</v>
      </c>
      <c r="O79" s="165">
        <f t="shared" si="12"/>
        <v>13396438</v>
      </c>
      <c r="P79" s="81">
        <f t="shared" si="12"/>
        <v>16824667</v>
      </c>
      <c r="Q79" s="81">
        <f t="shared" si="12"/>
        <v>16942933</v>
      </c>
      <c r="R79" s="81">
        <f t="shared" si="12"/>
        <v>16791025</v>
      </c>
      <c r="S79" s="165">
        <f t="shared" si="12"/>
        <v>14875498</v>
      </c>
      <c r="T79" s="81">
        <f t="shared" si="12"/>
        <v>16859183</v>
      </c>
      <c r="U79" s="81">
        <f t="shared" si="12"/>
        <v>15207929</v>
      </c>
      <c r="V79" s="81">
        <f t="shared" si="12"/>
        <v>15000614</v>
      </c>
      <c r="W79" s="165">
        <f t="shared" si="12"/>
        <v>14472817</v>
      </c>
      <c r="X79" s="81">
        <f t="shared" si="12"/>
        <v>15260832</v>
      </c>
      <c r="Y79" s="81">
        <f t="shared" si="12"/>
        <v>15280746</v>
      </c>
      <c r="Z79" s="81">
        <f t="shared" si="12"/>
        <v>14946552</v>
      </c>
    </row>
    <row r="80" spans="1:26">
      <c r="A80" s="45"/>
      <c r="B80" s="45"/>
      <c r="C80" s="77">
        <f t="shared" ref="C80:Z80" si="13">C79-C38</f>
        <v>0</v>
      </c>
      <c r="D80" s="77">
        <f t="shared" si="13"/>
        <v>0</v>
      </c>
      <c r="E80" s="77">
        <f t="shared" si="13"/>
        <v>0</v>
      </c>
      <c r="F80" s="77">
        <f t="shared" si="13"/>
        <v>0</v>
      </c>
      <c r="G80" s="77">
        <f t="shared" si="13"/>
        <v>0</v>
      </c>
      <c r="H80" s="77">
        <f t="shared" si="13"/>
        <v>0</v>
      </c>
      <c r="I80" s="77">
        <f t="shared" si="13"/>
        <v>0</v>
      </c>
      <c r="J80" s="77">
        <f t="shared" si="13"/>
        <v>0</v>
      </c>
      <c r="K80" s="77">
        <f t="shared" si="13"/>
        <v>0</v>
      </c>
      <c r="L80" s="77">
        <f t="shared" si="13"/>
        <v>0</v>
      </c>
      <c r="M80" s="77">
        <f t="shared" si="13"/>
        <v>0</v>
      </c>
      <c r="N80" s="77">
        <f t="shared" si="13"/>
        <v>0</v>
      </c>
      <c r="O80" s="77">
        <f t="shared" si="13"/>
        <v>0</v>
      </c>
      <c r="P80" s="77">
        <f t="shared" si="13"/>
        <v>0</v>
      </c>
      <c r="Q80" s="77">
        <f t="shared" si="13"/>
        <v>0</v>
      </c>
      <c r="R80" s="77">
        <f t="shared" si="13"/>
        <v>0</v>
      </c>
      <c r="S80" s="77">
        <f t="shared" si="13"/>
        <v>0</v>
      </c>
      <c r="T80" s="77">
        <f t="shared" si="13"/>
        <v>0</v>
      </c>
      <c r="U80" s="77">
        <f t="shared" si="13"/>
        <v>0</v>
      </c>
      <c r="V80" s="77">
        <f t="shared" si="13"/>
        <v>0</v>
      </c>
      <c r="W80" s="77">
        <f t="shared" si="13"/>
        <v>0</v>
      </c>
      <c r="X80" s="77">
        <f t="shared" si="13"/>
        <v>0</v>
      </c>
      <c r="Y80" s="77">
        <f t="shared" si="13"/>
        <v>0</v>
      </c>
      <c r="Z80" s="77">
        <f t="shared" si="13"/>
        <v>0</v>
      </c>
    </row>
  </sheetData>
  <pageMargins left="0.511811024" right="0.511811024" top="0.78740157499999996" bottom="0.78740157499999996" header="0.31496062000000002" footer="0.31496062000000002"/>
  <ignoredErrors>
    <ignoredError sqref="H41:J41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59E25-3D27-446E-863F-62ACF68698EF}">
  <dimension ref="A1:AJ87"/>
  <sheetViews>
    <sheetView showGridLines="0" workbookViewId="0">
      <pane xSplit="1" ySplit="2" topLeftCell="B3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75.375" style="51" customWidth="1"/>
    <col min="2" max="2" width="6.75" style="75" customWidth="1"/>
    <col min="3" max="3" width="12.25" style="59" hidden="1" customWidth="1"/>
    <col min="4" max="4" width="9.25" style="72" hidden="1" customWidth="1"/>
    <col min="5" max="5" width="9.25" style="59" bestFit="1" customWidth="1"/>
    <col min="6" max="6" width="9.25" style="60" bestFit="1" customWidth="1"/>
    <col min="7" max="7" width="9.25" style="58" bestFit="1" customWidth="1"/>
    <col min="8" max="8" width="9.875" style="58" bestFit="1" customWidth="1"/>
    <col min="9" max="9" width="9.25" style="59" customWidth="1"/>
    <col min="10" max="10" width="9.25" style="60" customWidth="1"/>
    <col min="11" max="12" width="9.25" style="58" customWidth="1"/>
    <col min="13" max="13" width="9.875" style="58" customWidth="1"/>
    <col min="14" max="17" width="9.25" style="58" customWidth="1"/>
    <col min="18" max="19" width="9.875" style="58" customWidth="1"/>
    <col min="20" max="22" width="9.25" style="58" customWidth="1"/>
    <col min="23" max="24" width="9.875" style="58" customWidth="1"/>
    <col min="25" max="27" width="9.25" style="58" customWidth="1"/>
    <col min="28" max="28" width="9.875" style="58" customWidth="1"/>
    <col min="29" max="32" width="9.25" style="58" customWidth="1"/>
    <col min="33" max="34" width="10.375" style="51" bestFit="1" customWidth="1"/>
    <col min="35" max="16384" width="9" style="51"/>
  </cols>
  <sheetData>
    <row r="1" spans="1:34" ht="62.25" customHeight="1">
      <c r="B1" s="51"/>
      <c r="C1" s="51"/>
      <c r="D1" s="51"/>
      <c r="E1" s="51"/>
      <c r="F1" s="51"/>
      <c r="G1" s="51"/>
      <c r="H1" s="51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</row>
    <row r="2" spans="1:34" s="9" customFormat="1" ht="22.5" customHeight="1">
      <c r="A2" s="172" t="s">
        <v>18</v>
      </c>
      <c r="B2" s="238" t="s">
        <v>179</v>
      </c>
      <c r="C2" s="239" t="s">
        <v>158</v>
      </c>
      <c r="D2" s="240" t="s">
        <v>25</v>
      </c>
      <c r="E2" s="239" t="s">
        <v>26</v>
      </c>
      <c r="F2" s="240" t="s">
        <v>27</v>
      </c>
      <c r="G2" s="239" t="s">
        <v>28</v>
      </c>
      <c r="H2" s="241" t="s">
        <v>216</v>
      </c>
      <c r="I2" s="239" t="s">
        <v>161</v>
      </c>
      <c r="J2" s="240" t="s">
        <v>162</v>
      </c>
      <c r="K2" s="239" t="s">
        <v>163</v>
      </c>
      <c r="L2" s="239" t="s">
        <v>164</v>
      </c>
      <c r="M2" s="241" t="s">
        <v>217</v>
      </c>
      <c r="N2" s="239" t="s">
        <v>165</v>
      </c>
      <c r="O2" s="239" t="s">
        <v>166</v>
      </c>
      <c r="P2" s="239" t="s">
        <v>167</v>
      </c>
      <c r="Q2" s="239" t="s">
        <v>168</v>
      </c>
      <c r="R2" s="241" t="s">
        <v>218</v>
      </c>
      <c r="S2" s="239" t="s">
        <v>169</v>
      </c>
      <c r="T2" s="239" t="s">
        <v>170</v>
      </c>
      <c r="U2" s="239" t="s">
        <v>171</v>
      </c>
      <c r="V2" s="239" t="s">
        <v>172</v>
      </c>
      <c r="W2" s="241" t="s">
        <v>219</v>
      </c>
      <c r="X2" s="239" t="s">
        <v>173</v>
      </c>
      <c r="Y2" s="239" t="s">
        <v>174</v>
      </c>
      <c r="Z2" s="239" t="s">
        <v>175</v>
      </c>
      <c r="AA2" s="239" t="s">
        <v>176</v>
      </c>
      <c r="AB2" s="241" t="s">
        <v>220</v>
      </c>
      <c r="AC2" s="239" t="s">
        <v>194</v>
      </c>
      <c r="AD2" s="239" t="s">
        <v>195</v>
      </c>
      <c r="AE2" s="239" t="s">
        <v>196</v>
      </c>
      <c r="AF2" s="239" t="s">
        <v>197</v>
      </c>
    </row>
    <row r="3" spans="1:34" s="9" customFormat="1" ht="10.5" customHeight="1">
      <c r="A3" s="114"/>
      <c r="B3" s="115"/>
      <c r="C3" s="116"/>
      <c r="D3" s="117"/>
      <c r="E3" s="116"/>
      <c r="F3" s="117"/>
      <c r="G3" s="116"/>
      <c r="H3" s="222"/>
      <c r="I3" s="116"/>
      <c r="J3" s="117"/>
      <c r="K3" s="116"/>
      <c r="L3" s="116"/>
      <c r="M3" s="222"/>
      <c r="N3" s="116"/>
      <c r="O3" s="116"/>
      <c r="P3" s="116"/>
      <c r="Q3" s="116"/>
      <c r="R3" s="222"/>
      <c r="S3" s="116"/>
      <c r="T3" s="116"/>
      <c r="U3" s="116"/>
      <c r="V3" s="116"/>
      <c r="W3" s="222"/>
      <c r="X3" s="116"/>
      <c r="Y3" s="116"/>
      <c r="Z3" s="116"/>
      <c r="AA3" s="116"/>
      <c r="AB3" s="222"/>
      <c r="AC3" s="116"/>
      <c r="AD3" s="116"/>
      <c r="AE3" s="116"/>
      <c r="AF3" s="116"/>
    </row>
    <row r="4" spans="1:34" s="6" customFormat="1">
      <c r="A4" s="173" t="s">
        <v>23</v>
      </c>
      <c r="B4" s="174" t="s">
        <v>177</v>
      </c>
      <c r="C4" s="175"/>
      <c r="D4" s="175"/>
      <c r="E4" s="175"/>
      <c r="F4" s="175"/>
      <c r="G4" s="175"/>
      <c r="H4" s="237"/>
      <c r="I4" s="175"/>
      <c r="J4" s="175"/>
      <c r="K4" s="175"/>
      <c r="L4" s="175"/>
      <c r="M4" s="237"/>
      <c r="N4" s="175"/>
      <c r="O4" s="175"/>
      <c r="P4" s="175"/>
      <c r="Q4" s="175"/>
      <c r="R4" s="237"/>
      <c r="S4" s="175"/>
      <c r="T4" s="175"/>
      <c r="U4" s="175"/>
      <c r="V4" s="175"/>
      <c r="W4" s="237"/>
      <c r="X4" s="175"/>
      <c r="Y4" s="175"/>
      <c r="Z4" s="175"/>
      <c r="AA4" s="175"/>
      <c r="AB4" s="237"/>
      <c r="AC4" s="175"/>
      <c r="AD4" s="175"/>
      <c r="AE4" s="175"/>
      <c r="AF4" s="175"/>
    </row>
    <row r="5" spans="1:34" s="6" customFormat="1">
      <c r="A5" s="83"/>
      <c r="B5" s="48"/>
      <c r="C5" s="118"/>
      <c r="D5" s="118"/>
      <c r="E5" s="118"/>
      <c r="F5" s="118"/>
      <c r="G5" s="118"/>
      <c r="H5" s="223"/>
      <c r="I5" s="118"/>
      <c r="J5" s="118"/>
      <c r="K5" s="118"/>
      <c r="L5" s="118"/>
      <c r="M5" s="223"/>
      <c r="N5" s="118"/>
      <c r="O5" s="118"/>
      <c r="P5" s="118"/>
      <c r="Q5" s="118"/>
      <c r="R5" s="223"/>
      <c r="S5" s="118"/>
      <c r="T5" s="118"/>
      <c r="U5" s="118"/>
      <c r="V5" s="118"/>
      <c r="W5" s="223"/>
      <c r="X5" s="118"/>
      <c r="Y5" s="118"/>
      <c r="Z5" s="118"/>
      <c r="AA5" s="118"/>
      <c r="AB5" s="223"/>
      <c r="AC5" s="118"/>
      <c r="AD5" s="118"/>
      <c r="AE5" s="118"/>
      <c r="AF5" s="118"/>
    </row>
    <row r="6" spans="1:34" s="6" customFormat="1">
      <c r="A6" s="83" t="s">
        <v>118</v>
      </c>
      <c r="B6" s="48" t="s">
        <v>177</v>
      </c>
      <c r="C6" s="82">
        <f>D6+E6+F6+G6</f>
        <v>506909</v>
      </c>
      <c r="D6" s="22"/>
      <c r="E6" s="82">
        <v>8435</v>
      </c>
      <c r="F6" s="82">
        <v>220250</v>
      </c>
      <c r="G6" s="82">
        <v>278224</v>
      </c>
      <c r="H6" s="224">
        <f>I6+J6+K6+L6</f>
        <v>1136909</v>
      </c>
      <c r="I6" s="82">
        <v>351464</v>
      </c>
      <c r="J6" s="82">
        <v>297239</v>
      </c>
      <c r="K6" s="82">
        <v>293632</v>
      </c>
      <c r="L6" s="82">
        <v>194574</v>
      </c>
      <c r="M6" s="224">
        <f>N6+O6+P6+Q6</f>
        <v>493408</v>
      </c>
      <c r="N6" s="82">
        <v>111778</v>
      </c>
      <c r="O6" s="82">
        <v>268044</v>
      </c>
      <c r="P6" s="82">
        <v>46752</v>
      </c>
      <c r="Q6" s="82">
        <v>66834</v>
      </c>
      <c r="R6" s="224">
        <f>S6+T6+U6+V6</f>
        <v>-1579420</v>
      </c>
      <c r="S6" s="82">
        <v>-2032416</v>
      </c>
      <c r="T6" s="82">
        <v>88087</v>
      </c>
      <c r="U6" s="82">
        <v>116805</v>
      </c>
      <c r="V6" s="82">
        <v>248104</v>
      </c>
      <c r="W6" s="224">
        <f>X6+Y6+Z6+AA6</f>
        <v>-56378</v>
      </c>
      <c r="X6" s="82">
        <v>-64455</v>
      </c>
      <c r="Y6" s="82">
        <v>-87870</v>
      </c>
      <c r="Z6" s="82">
        <v>37143</v>
      </c>
      <c r="AA6" s="82">
        <v>58804</v>
      </c>
      <c r="AB6" s="224">
        <f>AC6+AD6+AE6+AF6</f>
        <v>-259390</v>
      </c>
      <c r="AC6" s="82">
        <v>-625136</v>
      </c>
      <c r="AD6" s="82">
        <v>-23039</v>
      </c>
      <c r="AE6" s="82">
        <v>252856</v>
      </c>
      <c r="AF6" s="82">
        <v>135929</v>
      </c>
      <c r="AG6" s="202"/>
      <c r="AH6" s="202"/>
    </row>
    <row r="7" spans="1:34" ht="15.75">
      <c r="A7" s="49"/>
      <c r="B7" s="73"/>
      <c r="C7" s="54"/>
      <c r="D7" s="55"/>
      <c r="E7" s="54"/>
      <c r="F7" s="56"/>
      <c r="G7" s="56"/>
      <c r="H7" s="225"/>
      <c r="I7" s="54"/>
      <c r="J7" s="56"/>
      <c r="K7" s="57"/>
      <c r="L7" s="57"/>
      <c r="M7" s="225"/>
      <c r="N7" s="57"/>
      <c r="O7" s="57"/>
      <c r="P7" s="57"/>
      <c r="Q7" s="57"/>
      <c r="R7" s="225"/>
      <c r="S7" s="57"/>
      <c r="T7" s="57"/>
      <c r="U7" s="57"/>
      <c r="V7" s="57"/>
      <c r="W7" s="225"/>
      <c r="X7" s="57"/>
      <c r="Y7" s="57"/>
      <c r="Z7" s="57"/>
      <c r="AA7" s="57"/>
      <c r="AB7" s="235"/>
      <c r="AC7" s="203"/>
      <c r="AD7" s="57"/>
      <c r="AE7" s="57"/>
      <c r="AF7" s="57"/>
      <c r="AG7" s="202"/>
      <c r="AH7" s="202"/>
    </row>
    <row r="8" spans="1:34" s="6" customFormat="1">
      <c r="A8" s="83" t="s">
        <v>119</v>
      </c>
      <c r="B8" s="48"/>
      <c r="C8" s="82"/>
      <c r="D8" s="82"/>
      <c r="E8" s="82"/>
      <c r="F8" s="82"/>
      <c r="G8" s="82"/>
      <c r="H8" s="224"/>
      <c r="I8" s="82"/>
      <c r="J8" s="82"/>
      <c r="K8" s="82"/>
      <c r="L8" s="82"/>
      <c r="M8" s="224"/>
      <c r="N8" s="82"/>
      <c r="O8" s="82"/>
      <c r="P8" s="82"/>
      <c r="Q8" s="82"/>
      <c r="R8" s="224"/>
      <c r="S8" s="82"/>
      <c r="T8" s="82"/>
      <c r="U8" s="82"/>
      <c r="V8" s="82"/>
      <c r="W8" s="224"/>
      <c r="X8" s="82"/>
      <c r="Y8" s="82"/>
      <c r="Z8" s="82"/>
      <c r="AA8" s="82"/>
      <c r="AB8" s="236"/>
      <c r="AC8" s="204"/>
      <c r="AD8" s="82"/>
      <c r="AE8" s="82"/>
      <c r="AF8" s="82"/>
      <c r="AG8" s="202"/>
      <c r="AH8" s="202"/>
    </row>
    <row r="9" spans="1:34">
      <c r="A9" s="7" t="s">
        <v>133</v>
      </c>
      <c r="B9" s="48" t="s">
        <v>177</v>
      </c>
      <c r="C9" s="54">
        <f t="shared" ref="C9:C28" si="0">D9+E9+F9+G9</f>
        <v>113022</v>
      </c>
      <c r="D9" s="122"/>
      <c r="E9" s="87">
        <v>37758</v>
      </c>
      <c r="F9" s="87">
        <v>37623</v>
      </c>
      <c r="G9" s="87">
        <v>37641</v>
      </c>
      <c r="H9" s="226">
        <f t="shared" ref="H9:H27" si="1">I9+J9+K9+L9</f>
        <v>153547</v>
      </c>
      <c r="I9" s="87">
        <v>37399</v>
      </c>
      <c r="J9" s="87">
        <v>37499</v>
      </c>
      <c r="K9" s="87">
        <v>43097</v>
      </c>
      <c r="L9" s="87">
        <v>35552</v>
      </c>
      <c r="M9" s="226">
        <f t="shared" ref="M9:M24" si="2">N9+O9+P9+Q9</f>
        <v>137323</v>
      </c>
      <c r="N9" s="87">
        <v>34500</v>
      </c>
      <c r="O9" s="87">
        <v>34481</v>
      </c>
      <c r="P9" s="87">
        <v>34264</v>
      </c>
      <c r="Q9" s="87">
        <v>34078</v>
      </c>
      <c r="R9" s="226">
        <f t="shared" ref="R9:R27" si="3">S9+T9+U9+V9</f>
        <v>126395</v>
      </c>
      <c r="S9" s="87">
        <v>126395</v>
      </c>
      <c r="T9" s="87">
        <v>0</v>
      </c>
      <c r="U9" s="87">
        <v>0</v>
      </c>
      <c r="V9" s="87">
        <v>0</v>
      </c>
      <c r="W9" s="226">
        <f>X9+Y9+Z9+AA9</f>
        <v>234959</v>
      </c>
      <c r="X9" s="87">
        <v>27277</v>
      </c>
      <c r="Y9" s="87">
        <v>69247</v>
      </c>
      <c r="Z9" s="87">
        <v>69230</v>
      </c>
      <c r="AA9" s="87">
        <v>69205</v>
      </c>
      <c r="AB9" s="226">
        <f>AC9+AD9+AE9+AF9</f>
        <v>277029</v>
      </c>
      <c r="AC9" s="87">
        <v>69211</v>
      </c>
      <c r="AD9" s="87">
        <v>69251</v>
      </c>
      <c r="AE9" s="87">
        <v>69278</v>
      </c>
      <c r="AF9" s="87">
        <v>69289</v>
      </c>
      <c r="AG9" s="202"/>
      <c r="AH9" s="202"/>
    </row>
    <row r="10" spans="1:34">
      <c r="A10" s="7" t="s">
        <v>120</v>
      </c>
      <c r="B10" s="48" t="s">
        <v>177</v>
      </c>
      <c r="C10" s="54">
        <f t="shared" si="0"/>
        <v>42349</v>
      </c>
      <c r="D10" s="122"/>
      <c r="E10" s="87">
        <v>15147</v>
      </c>
      <c r="F10" s="87">
        <v>16331</v>
      </c>
      <c r="G10" s="87">
        <v>10871</v>
      </c>
      <c r="H10" s="226">
        <f t="shared" si="1"/>
        <v>34270</v>
      </c>
      <c r="I10" s="87">
        <v>7372</v>
      </c>
      <c r="J10" s="87">
        <v>7528</v>
      </c>
      <c r="K10" s="87">
        <v>10172</v>
      </c>
      <c r="L10" s="87">
        <v>9198</v>
      </c>
      <c r="M10" s="226">
        <f t="shared" si="2"/>
        <v>39927</v>
      </c>
      <c r="N10" s="87">
        <v>6867</v>
      </c>
      <c r="O10" s="87">
        <v>11073</v>
      </c>
      <c r="P10" s="87">
        <v>11047</v>
      </c>
      <c r="Q10" s="87">
        <v>10940</v>
      </c>
      <c r="R10" s="226">
        <f t="shared" si="3"/>
        <v>45308</v>
      </c>
      <c r="S10" s="87">
        <v>11362</v>
      </c>
      <c r="T10" s="87">
        <v>12191</v>
      </c>
      <c r="U10" s="87">
        <v>11241</v>
      </c>
      <c r="V10" s="87">
        <v>10514</v>
      </c>
      <c r="W10" s="226">
        <f t="shared" ref="W10:W27" si="4">X10+Y10+Z10+AA10</f>
        <v>40752</v>
      </c>
      <c r="X10" s="87">
        <v>10106</v>
      </c>
      <c r="Y10" s="87">
        <v>10378</v>
      </c>
      <c r="Z10" s="87">
        <v>10070</v>
      </c>
      <c r="AA10" s="87">
        <v>10198</v>
      </c>
      <c r="AB10" s="226">
        <f t="shared" ref="AB10:AB27" si="5">AC10+AD10+AE10+AF10</f>
        <v>46079</v>
      </c>
      <c r="AC10" s="87">
        <v>10572</v>
      </c>
      <c r="AD10" s="87">
        <v>11098</v>
      </c>
      <c r="AE10" s="87">
        <v>11764</v>
      </c>
      <c r="AF10" s="87">
        <v>12645</v>
      </c>
      <c r="AG10" s="202"/>
      <c r="AH10" s="202"/>
    </row>
    <row r="11" spans="1:34">
      <c r="A11" s="7" t="s">
        <v>121</v>
      </c>
      <c r="B11" s="48" t="s">
        <v>177</v>
      </c>
      <c r="C11" s="54">
        <f t="shared" si="0"/>
        <v>18022</v>
      </c>
      <c r="D11" s="122"/>
      <c r="E11" s="87">
        <v>6229</v>
      </c>
      <c r="F11" s="87">
        <v>-3084</v>
      </c>
      <c r="G11" s="87">
        <v>14877</v>
      </c>
      <c r="H11" s="226">
        <f t="shared" si="1"/>
        <v>36310</v>
      </c>
      <c r="I11" s="87">
        <v>9637</v>
      </c>
      <c r="J11" s="87">
        <v>14102</v>
      </c>
      <c r="K11" s="87">
        <v>1119</v>
      </c>
      <c r="L11" s="87">
        <v>11452</v>
      </c>
      <c r="M11" s="226">
        <f t="shared" si="2"/>
        <v>48518</v>
      </c>
      <c r="N11" s="87">
        <v>17180</v>
      </c>
      <c r="O11" s="87">
        <v>4925</v>
      </c>
      <c r="P11" s="87">
        <v>7044</v>
      </c>
      <c r="Q11" s="87">
        <v>19369</v>
      </c>
      <c r="R11" s="226">
        <f t="shared" si="3"/>
        <v>0</v>
      </c>
      <c r="S11" s="87">
        <v>-6708</v>
      </c>
      <c r="T11" s="87">
        <v>-32906</v>
      </c>
      <c r="U11" s="87">
        <v>30962</v>
      </c>
      <c r="V11" s="87">
        <v>8652</v>
      </c>
      <c r="W11" s="226">
        <f t="shared" si="4"/>
        <v>0</v>
      </c>
      <c r="X11" s="87">
        <v>-45002</v>
      </c>
      <c r="Y11" s="87">
        <v>12365</v>
      </c>
      <c r="Z11" s="87">
        <v>24828</v>
      </c>
      <c r="AA11" s="87">
        <v>7809</v>
      </c>
      <c r="AB11" s="226">
        <f>AC11+AD11+AE11+AF11</f>
        <v>140816</v>
      </c>
      <c r="AC11" s="87">
        <v>20877</v>
      </c>
      <c r="AD11" s="87">
        <v>21836</v>
      </c>
      <c r="AE11" s="87">
        <v>35179</v>
      </c>
      <c r="AF11" s="87">
        <v>62924</v>
      </c>
      <c r="AG11" s="202"/>
      <c r="AH11" s="202"/>
    </row>
    <row r="12" spans="1:34">
      <c r="A12" s="7" t="s">
        <v>122</v>
      </c>
      <c r="B12" s="48" t="s">
        <v>177</v>
      </c>
      <c r="C12" s="54">
        <f t="shared" si="0"/>
        <v>20283</v>
      </c>
      <c r="D12" s="122"/>
      <c r="E12" s="87">
        <v>4467</v>
      </c>
      <c r="F12" s="87">
        <v>13811</v>
      </c>
      <c r="G12" s="87">
        <v>2005</v>
      </c>
      <c r="H12" s="226">
        <f t="shared" si="1"/>
        <v>25169</v>
      </c>
      <c r="I12" s="87">
        <v>4823</v>
      </c>
      <c r="J12" s="87">
        <v>1009</v>
      </c>
      <c r="K12" s="87">
        <v>12579</v>
      </c>
      <c r="L12" s="87">
        <v>6758</v>
      </c>
      <c r="M12" s="226">
        <f t="shared" si="2"/>
        <v>57635</v>
      </c>
      <c r="N12" s="87">
        <v>41158</v>
      </c>
      <c r="O12" s="87">
        <v>5208</v>
      </c>
      <c r="P12" s="87">
        <v>6299</v>
      </c>
      <c r="Q12" s="87">
        <v>4970</v>
      </c>
      <c r="R12" s="226">
        <f t="shared" si="3"/>
        <v>41263</v>
      </c>
      <c r="S12" s="87">
        <v>15948</v>
      </c>
      <c r="T12" s="87">
        <v>18847</v>
      </c>
      <c r="U12" s="87">
        <v>2724</v>
      </c>
      <c r="V12" s="87">
        <v>3744</v>
      </c>
      <c r="W12" s="226">
        <f t="shared" si="4"/>
        <v>6004</v>
      </c>
      <c r="X12" s="87">
        <v>-3351</v>
      </c>
      <c r="Y12" s="87">
        <v>1549</v>
      </c>
      <c r="Z12" s="87">
        <v>-2972</v>
      </c>
      <c r="AA12" s="87">
        <v>10778</v>
      </c>
      <c r="AB12" s="226">
        <f t="shared" si="5"/>
        <v>8903</v>
      </c>
      <c r="AC12" s="87">
        <v>2218</v>
      </c>
      <c r="AD12" s="87">
        <v>2125</v>
      </c>
      <c r="AE12" s="87">
        <v>1697</v>
      </c>
      <c r="AF12" s="87">
        <v>2863</v>
      </c>
      <c r="AG12" s="202"/>
      <c r="AH12" s="202"/>
    </row>
    <row r="13" spans="1:34">
      <c r="A13" s="7" t="s">
        <v>123</v>
      </c>
      <c r="B13" s="48" t="s">
        <v>177</v>
      </c>
      <c r="C13" s="54">
        <f t="shared" si="0"/>
        <v>71</v>
      </c>
      <c r="D13" s="122"/>
      <c r="E13" s="87">
        <v>0</v>
      </c>
      <c r="F13" s="87">
        <v>71</v>
      </c>
      <c r="G13" s="87">
        <v>0</v>
      </c>
      <c r="H13" s="226">
        <f t="shared" si="1"/>
        <v>2823</v>
      </c>
      <c r="I13" s="87">
        <v>767</v>
      </c>
      <c r="J13" s="87">
        <v>-26053</v>
      </c>
      <c r="K13" s="87">
        <v>16316</v>
      </c>
      <c r="L13" s="87">
        <v>11793</v>
      </c>
      <c r="M13" s="226">
        <f t="shared" si="2"/>
        <v>0</v>
      </c>
      <c r="N13" s="87">
        <v>-29</v>
      </c>
      <c r="O13" s="87">
        <v>29</v>
      </c>
      <c r="P13" s="87">
        <v>0</v>
      </c>
      <c r="Q13" s="87">
        <v>0</v>
      </c>
      <c r="R13" s="226">
        <f t="shared" si="3"/>
        <v>1616953</v>
      </c>
      <c r="S13" s="87">
        <v>1616893</v>
      </c>
      <c r="T13" s="87">
        <v>60</v>
      </c>
      <c r="U13" s="87">
        <v>0</v>
      </c>
      <c r="V13" s="87">
        <v>0</v>
      </c>
      <c r="W13" s="226">
        <f t="shared" si="4"/>
        <v>0</v>
      </c>
      <c r="X13" s="87">
        <v>0</v>
      </c>
      <c r="Y13" s="87">
        <v>0</v>
      </c>
      <c r="Z13" s="87">
        <v>0</v>
      </c>
      <c r="AA13" s="87"/>
      <c r="AB13" s="226">
        <f t="shared" si="5"/>
        <v>0</v>
      </c>
      <c r="AC13" s="87">
        <v>0</v>
      </c>
      <c r="AD13" s="87">
        <v>0</v>
      </c>
      <c r="AE13" s="87">
        <v>0</v>
      </c>
      <c r="AF13" s="87">
        <v>0</v>
      </c>
      <c r="AG13" s="202"/>
      <c r="AH13" s="202"/>
    </row>
    <row r="14" spans="1:34">
      <c r="A14" s="7" t="s">
        <v>124</v>
      </c>
      <c r="B14" s="48" t="s">
        <v>177</v>
      </c>
      <c r="C14" s="54">
        <f t="shared" si="0"/>
        <v>62585</v>
      </c>
      <c r="D14" s="122"/>
      <c r="E14" s="87">
        <v>-1151</v>
      </c>
      <c r="F14" s="87">
        <v>12687</v>
      </c>
      <c r="G14" s="87">
        <v>51049</v>
      </c>
      <c r="H14" s="226">
        <f t="shared" si="1"/>
        <v>281173</v>
      </c>
      <c r="I14" s="87">
        <v>84732</v>
      </c>
      <c r="J14" s="87">
        <v>24480</v>
      </c>
      <c r="K14" s="87">
        <v>99630</v>
      </c>
      <c r="L14" s="87">
        <v>72331</v>
      </c>
      <c r="M14" s="226">
        <f t="shared" si="2"/>
        <v>859765</v>
      </c>
      <c r="N14" s="87">
        <v>206584</v>
      </c>
      <c r="O14" s="87">
        <v>82848</v>
      </c>
      <c r="P14" s="87">
        <v>295551</v>
      </c>
      <c r="Q14" s="87">
        <v>274782</v>
      </c>
      <c r="R14" s="226">
        <f t="shared" si="3"/>
        <v>686585</v>
      </c>
      <c r="S14" s="87">
        <v>355375</v>
      </c>
      <c r="T14" s="87">
        <v>21087</v>
      </c>
      <c r="U14" s="87">
        <v>142715</v>
      </c>
      <c r="V14" s="87">
        <v>167408</v>
      </c>
      <c r="W14" s="226">
        <f t="shared" si="4"/>
        <v>809837</v>
      </c>
      <c r="X14" s="87">
        <v>-63950</v>
      </c>
      <c r="Y14" s="87">
        <v>299509</v>
      </c>
      <c r="Z14" s="87">
        <v>166725</v>
      </c>
      <c r="AA14" s="87">
        <v>407553</v>
      </c>
      <c r="AB14" s="226">
        <f t="shared" si="5"/>
        <v>746811</v>
      </c>
      <c r="AC14" s="87">
        <v>244971</v>
      </c>
      <c r="AD14" s="87">
        <v>116575</v>
      </c>
      <c r="AE14" s="87">
        <v>114269</v>
      </c>
      <c r="AF14" s="87">
        <v>270996</v>
      </c>
      <c r="AG14" s="202"/>
      <c r="AH14" s="202"/>
    </row>
    <row r="15" spans="1:34">
      <c r="A15" s="7" t="s">
        <v>212</v>
      </c>
      <c r="B15" s="48" t="s">
        <v>177</v>
      </c>
      <c r="C15" s="54"/>
      <c r="D15" s="122"/>
      <c r="E15" s="87">
        <v>0</v>
      </c>
      <c r="F15" s="87">
        <v>0</v>
      </c>
      <c r="G15" s="87">
        <v>0</v>
      </c>
      <c r="H15" s="226">
        <v>0</v>
      </c>
      <c r="I15" s="87">
        <v>0</v>
      </c>
      <c r="J15" s="87">
        <v>0</v>
      </c>
      <c r="K15" s="87">
        <v>0</v>
      </c>
      <c r="L15" s="87">
        <v>0</v>
      </c>
      <c r="M15" s="226">
        <v>0</v>
      </c>
      <c r="N15" s="87">
        <v>0</v>
      </c>
      <c r="O15" s="87">
        <v>0</v>
      </c>
      <c r="P15" s="87">
        <v>0</v>
      </c>
      <c r="Q15" s="87">
        <v>0</v>
      </c>
      <c r="R15" s="226">
        <v>0</v>
      </c>
      <c r="S15" s="87">
        <v>0</v>
      </c>
      <c r="T15" s="87">
        <v>0</v>
      </c>
      <c r="U15" s="87">
        <v>0</v>
      </c>
      <c r="V15" s="87">
        <v>0</v>
      </c>
      <c r="W15" s="226">
        <f t="shared" si="4"/>
        <v>0</v>
      </c>
      <c r="X15" s="87">
        <v>-55839</v>
      </c>
      <c r="Y15" s="87">
        <v>55839</v>
      </c>
      <c r="Z15" s="87">
        <v>0</v>
      </c>
      <c r="AA15" s="87">
        <v>0</v>
      </c>
      <c r="AB15" s="226">
        <v>0</v>
      </c>
      <c r="AC15" s="87">
        <v>0</v>
      </c>
      <c r="AD15" s="87">
        <v>0</v>
      </c>
      <c r="AE15" s="87">
        <v>0</v>
      </c>
      <c r="AF15" s="87">
        <v>0</v>
      </c>
      <c r="AG15" s="202"/>
      <c r="AH15" s="202"/>
    </row>
    <row r="16" spans="1:34">
      <c r="A16" s="7" t="s">
        <v>125</v>
      </c>
      <c r="B16" s="48" t="s">
        <v>177</v>
      </c>
      <c r="C16" s="54">
        <f t="shared" si="0"/>
        <v>272381</v>
      </c>
      <c r="D16" s="122"/>
      <c r="E16" s="87">
        <v>90794</v>
      </c>
      <c r="F16" s="87">
        <v>90793</v>
      </c>
      <c r="G16" s="87">
        <v>90794</v>
      </c>
      <c r="H16" s="226">
        <f t="shared" si="1"/>
        <v>293719</v>
      </c>
      <c r="I16" s="87">
        <v>73430</v>
      </c>
      <c r="J16" s="87">
        <v>73429</v>
      </c>
      <c r="K16" s="87">
        <v>73430</v>
      </c>
      <c r="L16" s="87">
        <v>73430</v>
      </c>
      <c r="M16" s="226">
        <f t="shared" si="2"/>
        <v>228138</v>
      </c>
      <c r="N16" s="87">
        <v>57034</v>
      </c>
      <c r="O16" s="87">
        <v>57035</v>
      </c>
      <c r="P16" s="87">
        <v>48367</v>
      </c>
      <c r="Q16" s="87">
        <v>65702</v>
      </c>
      <c r="R16" s="226">
        <f t="shared" si="3"/>
        <v>233758</v>
      </c>
      <c r="S16" s="87">
        <v>52427</v>
      </c>
      <c r="T16" s="87">
        <v>60443</v>
      </c>
      <c r="U16" s="87">
        <v>63727</v>
      </c>
      <c r="V16" s="87">
        <v>57161</v>
      </c>
      <c r="W16" s="226">
        <f>X16+Y16+Z16+AA16</f>
        <v>243157</v>
      </c>
      <c r="X16" s="87">
        <v>60789</v>
      </c>
      <c r="Y16" s="87">
        <v>60789</v>
      </c>
      <c r="Z16" s="87">
        <v>60790</v>
      </c>
      <c r="AA16" s="87">
        <v>60789</v>
      </c>
      <c r="AB16" s="226">
        <f t="shared" si="5"/>
        <v>249351</v>
      </c>
      <c r="AC16" s="87">
        <v>62338</v>
      </c>
      <c r="AD16" s="87">
        <v>62338</v>
      </c>
      <c r="AE16" s="87">
        <v>62337</v>
      </c>
      <c r="AF16" s="87">
        <v>62338</v>
      </c>
      <c r="AG16" s="202"/>
      <c r="AH16" s="202"/>
    </row>
    <row r="17" spans="1:34">
      <c r="A17" s="7" t="s">
        <v>126</v>
      </c>
      <c r="B17" s="48" t="s">
        <v>177</v>
      </c>
      <c r="C17" s="54">
        <f t="shared" si="0"/>
        <v>-10345</v>
      </c>
      <c r="D17" s="122"/>
      <c r="E17" s="87">
        <v>0</v>
      </c>
      <c r="F17" s="87">
        <v>0</v>
      </c>
      <c r="G17" s="87">
        <v>-10345</v>
      </c>
      <c r="H17" s="226">
        <f t="shared" si="1"/>
        <v>-13102</v>
      </c>
      <c r="I17" s="87">
        <v>0</v>
      </c>
      <c r="J17" s="87">
        <v>0</v>
      </c>
      <c r="K17" s="87">
        <v>0</v>
      </c>
      <c r="L17" s="87">
        <v>-13102</v>
      </c>
      <c r="M17" s="226">
        <f t="shared" si="2"/>
        <v>-14106</v>
      </c>
      <c r="N17" s="87">
        <v>2954</v>
      </c>
      <c r="O17" s="87">
        <v>-647</v>
      </c>
      <c r="P17" s="87">
        <v>-7694</v>
      </c>
      <c r="Q17" s="87">
        <v>-8719</v>
      </c>
      <c r="R17" s="226">
        <f t="shared" si="3"/>
        <v>-40132</v>
      </c>
      <c r="S17" s="87">
        <v>-867</v>
      </c>
      <c r="T17" s="87">
        <v>0</v>
      </c>
      <c r="U17" s="87">
        <v>-30034</v>
      </c>
      <c r="V17" s="87">
        <v>-9231</v>
      </c>
      <c r="W17" s="226">
        <f t="shared" si="4"/>
        <v>-28645</v>
      </c>
      <c r="X17" s="87">
        <v>-190</v>
      </c>
      <c r="Y17" s="87">
        <v>0</v>
      </c>
      <c r="Z17" s="87">
        <v>-19695</v>
      </c>
      <c r="AA17" s="87">
        <v>-8760</v>
      </c>
      <c r="AB17" s="226">
        <f t="shared" si="5"/>
        <v>-36550</v>
      </c>
      <c r="AC17" s="87">
        <v>-10317</v>
      </c>
      <c r="AD17" s="87">
        <v>-4738</v>
      </c>
      <c r="AE17" s="87">
        <v>3</v>
      </c>
      <c r="AF17" s="87">
        <v>-21498</v>
      </c>
      <c r="AG17" s="202"/>
      <c r="AH17" s="202"/>
    </row>
    <row r="18" spans="1:34">
      <c r="A18" s="7" t="s">
        <v>127</v>
      </c>
      <c r="B18" s="48" t="s">
        <v>177</v>
      </c>
      <c r="C18" s="54">
        <f t="shared" si="0"/>
        <v>-112634</v>
      </c>
      <c r="D18" s="122"/>
      <c r="E18" s="87">
        <v>-18161</v>
      </c>
      <c r="F18" s="87">
        <v>-26623</v>
      </c>
      <c r="G18" s="87">
        <v>-67850</v>
      </c>
      <c r="H18" s="226">
        <f t="shared" si="1"/>
        <v>-148847</v>
      </c>
      <c r="I18" s="87">
        <v>-53827</v>
      </c>
      <c r="J18" s="87">
        <v>-24541</v>
      </c>
      <c r="K18" s="87">
        <v>-30409</v>
      </c>
      <c r="L18" s="87">
        <v>-40070</v>
      </c>
      <c r="M18" s="226">
        <f t="shared" si="2"/>
        <v>-128778</v>
      </c>
      <c r="N18" s="87">
        <f>-31255</f>
        <v>-31255</v>
      </c>
      <c r="O18" s="87">
        <v>-17521</v>
      </c>
      <c r="P18" s="87">
        <v>-21645</v>
      </c>
      <c r="Q18" s="87">
        <v>-58357</v>
      </c>
      <c r="R18" s="226">
        <f t="shared" si="3"/>
        <v>-143228</v>
      </c>
      <c r="S18" s="87">
        <v>-143228</v>
      </c>
      <c r="T18" s="87">
        <v>0</v>
      </c>
      <c r="U18" s="87">
        <v>0</v>
      </c>
      <c r="V18" s="87">
        <v>0</v>
      </c>
      <c r="W18" s="226">
        <f t="shared" si="4"/>
        <v>-31354</v>
      </c>
      <c r="X18" s="87">
        <v>-31354</v>
      </c>
      <c r="Y18" s="87">
        <v>0</v>
      </c>
      <c r="Z18" s="87">
        <v>0</v>
      </c>
      <c r="AA18" s="87">
        <v>0</v>
      </c>
      <c r="AB18" s="226">
        <v>0</v>
      </c>
      <c r="AC18" s="87">
        <v>0</v>
      </c>
      <c r="AD18" s="87">
        <v>0</v>
      </c>
      <c r="AE18" s="87">
        <v>0</v>
      </c>
      <c r="AF18" s="87">
        <v>0</v>
      </c>
      <c r="AG18" s="202"/>
      <c r="AH18" s="202"/>
    </row>
    <row r="19" spans="1:34">
      <c r="A19" s="7" t="s">
        <v>200</v>
      </c>
      <c r="B19" s="48" t="s">
        <v>177</v>
      </c>
      <c r="C19" s="54">
        <f t="shared" si="0"/>
        <v>0</v>
      </c>
      <c r="D19" s="122"/>
      <c r="E19" s="87">
        <v>0</v>
      </c>
      <c r="F19" s="87">
        <v>0</v>
      </c>
      <c r="G19" s="87">
        <v>0</v>
      </c>
      <c r="H19" s="226">
        <f t="shared" si="1"/>
        <v>-29985</v>
      </c>
      <c r="I19" s="87">
        <v>-29985</v>
      </c>
      <c r="J19" s="87">
        <v>0</v>
      </c>
      <c r="K19" s="87">
        <v>0</v>
      </c>
      <c r="L19" s="87">
        <v>0</v>
      </c>
      <c r="M19" s="226">
        <f t="shared" si="2"/>
        <v>-29156</v>
      </c>
      <c r="N19" s="87">
        <f>-29156</f>
        <v>-29156</v>
      </c>
      <c r="O19" s="87">
        <v>0</v>
      </c>
      <c r="P19" s="87">
        <v>0</v>
      </c>
      <c r="Q19" s="87">
        <v>0</v>
      </c>
      <c r="R19" s="226">
        <f t="shared" si="3"/>
        <v>0</v>
      </c>
      <c r="S19" s="87"/>
      <c r="T19" s="87">
        <v>0</v>
      </c>
      <c r="U19" s="87">
        <v>0</v>
      </c>
      <c r="V19" s="87">
        <v>0</v>
      </c>
      <c r="W19" s="226">
        <f t="shared" si="4"/>
        <v>0</v>
      </c>
      <c r="X19" s="87"/>
      <c r="Y19" s="87">
        <v>0</v>
      </c>
      <c r="Z19" s="87">
        <v>0</v>
      </c>
      <c r="AA19" s="87">
        <v>0</v>
      </c>
      <c r="AB19" s="226">
        <v>0</v>
      </c>
      <c r="AC19" s="87">
        <v>0</v>
      </c>
      <c r="AD19" s="87">
        <v>0</v>
      </c>
      <c r="AE19" s="87">
        <v>0</v>
      </c>
      <c r="AF19" s="87">
        <v>0</v>
      </c>
      <c r="AG19" s="202"/>
      <c r="AH19" s="202"/>
    </row>
    <row r="20" spans="1:34">
      <c r="A20" s="7" t="s">
        <v>213</v>
      </c>
      <c r="B20" s="48" t="s">
        <v>177</v>
      </c>
      <c r="C20" s="54"/>
      <c r="D20" s="122"/>
      <c r="E20" s="87">
        <v>0</v>
      </c>
      <c r="F20" s="87">
        <v>0</v>
      </c>
      <c r="G20" s="87">
        <v>0</v>
      </c>
      <c r="H20" s="226">
        <v>0</v>
      </c>
      <c r="I20" s="87">
        <v>0</v>
      </c>
      <c r="J20" s="87">
        <v>0</v>
      </c>
      <c r="K20" s="87">
        <v>0</v>
      </c>
      <c r="L20" s="87">
        <v>0</v>
      </c>
      <c r="M20" s="226">
        <v>0</v>
      </c>
      <c r="N20" s="87">
        <v>0</v>
      </c>
      <c r="O20" s="87">
        <v>0</v>
      </c>
      <c r="P20" s="87">
        <v>0</v>
      </c>
      <c r="Q20" s="87">
        <v>0</v>
      </c>
      <c r="R20" s="226">
        <f t="shared" si="3"/>
        <v>18070</v>
      </c>
      <c r="S20" s="87">
        <v>18070</v>
      </c>
      <c r="T20" s="87">
        <v>0</v>
      </c>
      <c r="U20" s="87">
        <v>0</v>
      </c>
      <c r="V20" s="87">
        <v>0</v>
      </c>
      <c r="W20" s="226">
        <f t="shared" si="4"/>
        <v>23046</v>
      </c>
      <c r="X20" s="87">
        <v>23046</v>
      </c>
      <c r="Y20" s="87">
        <v>0</v>
      </c>
      <c r="Z20" s="87">
        <v>0</v>
      </c>
      <c r="AA20" s="87">
        <v>0</v>
      </c>
      <c r="AB20" s="226">
        <v>0</v>
      </c>
      <c r="AC20" s="87">
        <v>0</v>
      </c>
      <c r="AD20" s="87">
        <v>0</v>
      </c>
      <c r="AE20" s="87">
        <v>0</v>
      </c>
      <c r="AF20" s="87">
        <v>0</v>
      </c>
      <c r="AG20" s="202"/>
      <c r="AH20" s="202"/>
    </row>
    <row r="21" spans="1:34">
      <c r="A21" s="7" t="s">
        <v>129</v>
      </c>
      <c r="B21" s="48" t="s">
        <v>177</v>
      </c>
      <c r="C21" s="54">
        <f t="shared" si="0"/>
        <v>0</v>
      </c>
      <c r="D21" s="122"/>
      <c r="E21" s="87">
        <v>0</v>
      </c>
      <c r="F21" s="87">
        <v>0</v>
      </c>
      <c r="G21" s="87">
        <v>0</v>
      </c>
      <c r="H21" s="226">
        <f t="shared" si="1"/>
        <v>53708</v>
      </c>
      <c r="I21" s="87">
        <v>2565</v>
      </c>
      <c r="J21" s="87">
        <v>51143</v>
      </c>
      <c r="K21" s="87">
        <v>0</v>
      </c>
      <c r="L21" s="87">
        <v>0</v>
      </c>
      <c r="M21" s="226">
        <f t="shared" si="2"/>
        <v>14347</v>
      </c>
      <c r="N21" s="87">
        <v>14347</v>
      </c>
      <c r="O21" s="87">
        <v>0</v>
      </c>
      <c r="P21" s="87">
        <v>0</v>
      </c>
      <c r="Q21" s="87">
        <v>0</v>
      </c>
      <c r="R21" s="226">
        <f t="shared" si="3"/>
        <v>0</v>
      </c>
      <c r="S21" s="87">
        <v>0</v>
      </c>
      <c r="T21" s="87">
        <v>0</v>
      </c>
      <c r="U21" s="87">
        <v>0</v>
      </c>
      <c r="V21" s="87"/>
      <c r="W21" s="226">
        <f t="shared" si="4"/>
        <v>0</v>
      </c>
      <c r="X21" s="87"/>
      <c r="Y21" s="87">
        <v>0</v>
      </c>
      <c r="Z21" s="87">
        <v>0</v>
      </c>
      <c r="AA21" s="87">
        <v>0</v>
      </c>
      <c r="AB21" s="226">
        <v>0</v>
      </c>
      <c r="AC21" s="87">
        <v>0</v>
      </c>
      <c r="AD21" s="87">
        <v>0</v>
      </c>
      <c r="AE21" s="87">
        <v>0</v>
      </c>
      <c r="AF21" s="87">
        <v>0</v>
      </c>
      <c r="AG21" s="202"/>
      <c r="AH21" s="202"/>
    </row>
    <row r="22" spans="1:34">
      <c r="A22" s="7" t="s">
        <v>201</v>
      </c>
      <c r="B22" s="48" t="s">
        <v>177</v>
      </c>
      <c r="C22" s="54">
        <f t="shared" si="0"/>
        <v>0</v>
      </c>
      <c r="D22" s="122"/>
      <c r="E22" s="87">
        <v>0</v>
      </c>
      <c r="F22" s="87">
        <v>0</v>
      </c>
      <c r="G22" s="87">
        <v>0</v>
      </c>
      <c r="H22" s="226">
        <f t="shared" si="1"/>
        <v>0</v>
      </c>
      <c r="I22" s="87">
        <v>0</v>
      </c>
      <c r="J22" s="87">
        <v>0</v>
      </c>
      <c r="K22" s="87">
        <v>0</v>
      </c>
      <c r="L22" s="87">
        <v>0</v>
      </c>
      <c r="M22" s="226">
        <f t="shared" si="2"/>
        <v>0</v>
      </c>
      <c r="N22" s="87">
        <v>0</v>
      </c>
      <c r="O22" s="87">
        <v>0</v>
      </c>
      <c r="P22" s="87">
        <v>0</v>
      </c>
      <c r="Q22" s="87">
        <v>0</v>
      </c>
      <c r="R22" s="226">
        <f>S22+T22+U22+V22</f>
        <v>46594</v>
      </c>
      <c r="S22" s="87">
        <v>46594</v>
      </c>
      <c r="T22" s="87">
        <v>0</v>
      </c>
      <c r="U22" s="87">
        <v>0</v>
      </c>
      <c r="V22" s="87">
        <v>0</v>
      </c>
      <c r="W22" s="226">
        <f t="shared" si="4"/>
        <v>62540</v>
      </c>
      <c r="X22" s="87">
        <v>62540</v>
      </c>
      <c r="Y22" s="87">
        <v>0</v>
      </c>
      <c r="Z22" s="87">
        <v>0</v>
      </c>
      <c r="AA22" s="87">
        <v>0</v>
      </c>
      <c r="AB22" s="226">
        <v>0</v>
      </c>
      <c r="AC22" s="87">
        <v>0</v>
      </c>
      <c r="AD22" s="87">
        <v>0</v>
      </c>
      <c r="AE22" s="87">
        <v>0</v>
      </c>
      <c r="AF22" s="87">
        <v>0</v>
      </c>
      <c r="AG22" s="202"/>
      <c r="AH22" s="202"/>
    </row>
    <row r="23" spans="1:34">
      <c r="A23" s="7" t="s">
        <v>214</v>
      </c>
      <c r="B23" s="48" t="s">
        <v>177</v>
      </c>
      <c r="C23" s="54"/>
      <c r="D23" s="122"/>
      <c r="E23" s="87">
        <v>0</v>
      </c>
      <c r="F23" s="87">
        <v>0</v>
      </c>
      <c r="G23" s="87">
        <v>0</v>
      </c>
      <c r="H23" s="226">
        <v>0</v>
      </c>
      <c r="I23" s="87">
        <v>0</v>
      </c>
      <c r="J23" s="87">
        <v>0</v>
      </c>
      <c r="K23" s="87">
        <v>0</v>
      </c>
      <c r="L23" s="87">
        <v>0</v>
      </c>
      <c r="M23" s="226">
        <v>0</v>
      </c>
      <c r="N23" s="87">
        <v>0</v>
      </c>
      <c r="O23" s="87">
        <v>0</v>
      </c>
      <c r="P23" s="87">
        <v>0</v>
      </c>
      <c r="Q23" s="87">
        <v>0</v>
      </c>
      <c r="R23" s="226">
        <f>S23+T23+U23+V23</f>
        <v>0</v>
      </c>
      <c r="S23" s="87">
        <v>12674</v>
      </c>
      <c r="T23" s="87">
        <v>-12674</v>
      </c>
      <c r="U23" s="87">
        <v>0</v>
      </c>
      <c r="V23" s="87">
        <v>0</v>
      </c>
      <c r="W23" s="226">
        <v>0</v>
      </c>
      <c r="X23" s="87">
        <v>0</v>
      </c>
      <c r="Y23" s="87">
        <v>-57</v>
      </c>
      <c r="Z23" s="87">
        <v>0</v>
      </c>
      <c r="AA23" s="87">
        <v>0</v>
      </c>
      <c r="AB23" s="226">
        <v>0</v>
      </c>
      <c r="AC23" s="87">
        <v>0</v>
      </c>
      <c r="AD23" s="87">
        <v>0</v>
      </c>
      <c r="AE23" s="87">
        <v>0</v>
      </c>
      <c r="AF23" s="87">
        <v>0</v>
      </c>
      <c r="AG23" s="202"/>
      <c r="AH23" s="202"/>
    </row>
    <row r="24" spans="1:34">
      <c r="A24" s="7" t="s">
        <v>130</v>
      </c>
      <c r="B24" s="48" t="s">
        <v>177</v>
      </c>
      <c r="C24" s="54">
        <f t="shared" si="0"/>
        <v>-118546</v>
      </c>
      <c r="D24" s="122"/>
      <c r="E24" s="87">
        <v>-22119</v>
      </c>
      <c r="F24" s="87">
        <v>-13685</v>
      </c>
      <c r="G24" s="87">
        <v>-82742</v>
      </c>
      <c r="H24" s="226">
        <f t="shared" si="1"/>
        <v>-197148</v>
      </c>
      <c r="I24" s="87">
        <v>-155173</v>
      </c>
      <c r="J24" s="87">
        <v>-17108</v>
      </c>
      <c r="K24" s="87">
        <v>-35195</v>
      </c>
      <c r="L24" s="87">
        <v>10328</v>
      </c>
      <c r="M24" s="226">
        <f t="shared" si="2"/>
        <v>-63434</v>
      </c>
      <c r="N24" s="87">
        <v>-70148</v>
      </c>
      <c r="O24" s="87">
        <v>-4740</v>
      </c>
      <c r="P24" s="87">
        <v>-29063</v>
      </c>
      <c r="Q24" s="87">
        <v>40517</v>
      </c>
      <c r="R24" s="226">
        <f t="shared" si="3"/>
        <v>132776</v>
      </c>
      <c r="S24" s="87">
        <v>178256</v>
      </c>
      <c r="T24" s="87">
        <v>-66671</v>
      </c>
      <c r="U24" s="87">
        <v>-88590</v>
      </c>
      <c r="V24" s="87">
        <v>109781</v>
      </c>
      <c r="W24" s="226">
        <f t="shared" si="4"/>
        <v>1602715</v>
      </c>
      <c r="X24" s="87">
        <v>303509</v>
      </c>
      <c r="Y24" s="87">
        <v>386209</v>
      </c>
      <c r="Z24" s="87">
        <v>418021</v>
      </c>
      <c r="AA24" s="87">
        <v>494976</v>
      </c>
      <c r="AB24" s="226">
        <f t="shared" si="5"/>
        <v>1897491</v>
      </c>
      <c r="AC24" s="87">
        <v>838986</v>
      </c>
      <c r="AD24" s="87">
        <v>417253</v>
      </c>
      <c r="AE24" s="87">
        <v>250269</v>
      </c>
      <c r="AF24" s="87">
        <v>390983</v>
      </c>
      <c r="AG24" s="202"/>
      <c r="AH24" s="202"/>
    </row>
    <row r="25" spans="1:34">
      <c r="A25" s="7" t="s">
        <v>214</v>
      </c>
      <c r="B25" s="48" t="s">
        <v>177</v>
      </c>
      <c r="C25" s="54"/>
      <c r="D25" s="122"/>
      <c r="E25" s="87">
        <v>0</v>
      </c>
      <c r="F25" s="87">
        <v>0</v>
      </c>
      <c r="G25" s="87">
        <v>0</v>
      </c>
      <c r="H25" s="226">
        <v>0</v>
      </c>
      <c r="I25" s="87">
        <v>0</v>
      </c>
      <c r="J25" s="87">
        <v>0</v>
      </c>
      <c r="K25" s="87">
        <v>0</v>
      </c>
      <c r="L25" s="87">
        <v>0</v>
      </c>
      <c r="M25" s="226">
        <v>0</v>
      </c>
      <c r="N25" s="87">
        <v>0</v>
      </c>
      <c r="O25" s="87">
        <v>0</v>
      </c>
      <c r="P25" s="87">
        <v>0</v>
      </c>
      <c r="Q25" s="87">
        <v>0</v>
      </c>
      <c r="R25" s="226">
        <v>0</v>
      </c>
      <c r="S25" s="87">
        <v>0</v>
      </c>
      <c r="T25" s="87">
        <v>0</v>
      </c>
      <c r="U25" s="87">
        <v>0</v>
      </c>
      <c r="V25" s="87">
        <v>0</v>
      </c>
      <c r="W25" s="226">
        <v>0</v>
      </c>
      <c r="X25" s="87">
        <v>0</v>
      </c>
      <c r="Y25" s="87">
        <v>0</v>
      </c>
      <c r="Z25" s="87">
        <v>0</v>
      </c>
      <c r="AA25" s="87">
        <v>0</v>
      </c>
      <c r="AB25" s="226">
        <f t="shared" si="5"/>
        <v>204</v>
      </c>
      <c r="AC25" s="87">
        <v>0</v>
      </c>
      <c r="AD25" s="87">
        <v>0</v>
      </c>
      <c r="AE25" s="87">
        <v>-375</v>
      </c>
      <c r="AF25" s="87">
        <v>579</v>
      </c>
      <c r="AG25" s="202"/>
      <c r="AH25" s="202"/>
    </row>
    <row r="26" spans="1:34">
      <c r="A26" s="7" t="s">
        <v>131</v>
      </c>
      <c r="B26" s="48" t="s">
        <v>177</v>
      </c>
      <c r="C26" s="54">
        <f t="shared" si="0"/>
        <v>-8359</v>
      </c>
      <c r="D26" s="122"/>
      <c r="E26" s="87">
        <v>-2073</v>
      </c>
      <c r="F26" s="87">
        <v>-3392</v>
      </c>
      <c r="G26" s="87">
        <v>-2894</v>
      </c>
      <c r="H26" s="226">
        <f t="shared" si="1"/>
        <v>-10043</v>
      </c>
      <c r="I26" s="87">
        <v>-2518</v>
      </c>
      <c r="J26" s="87">
        <v>-2461</v>
      </c>
      <c r="K26" s="87">
        <v>-2389</v>
      </c>
      <c r="L26" s="87">
        <v>-2675</v>
      </c>
      <c r="M26" s="226">
        <v>-12223</v>
      </c>
      <c r="N26" s="87">
        <v>-2728</v>
      </c>
      <c r="O26" s="87">
        <v>-3433</v>
      </c>
      <c r="P26" s="87">
        <v>-2943</v>
      </c>
      <c r="Q26" s="87">
        <v>-3119</v>
      </c>
      <c r="R26" s="226">
        <f t="shared" si="3"/>
        <v>-8456</v>
      </c>
      <c r="S26" s="87">
        <v>-1741</v>
      </c>
      <c r="T26" s="87">
        <v>-3925</v>
      </c>
      <c r="U26" s="87">
        <v>-2681</v>
      </c>
      <c r="V26" s="87">
        <v>-109</v>
      </c>
      <c r="W26" s="226">
        <f t="shared" si="4"/>
        <v>-2384</v>
      </c>
      <c r="X26" s="87">
        <v>883</v>
      </c>
      <c r="Y26" s="87">
        <v>-1669</v>
      </c>
      <c r="Z26" s="87">
        <v>-1605</v>
      </c>
      <c r="AA26" s="87">
        <v>7</v>
      </c>
      <c r="AB26" s="226">
        <f t="shared" si="5"/>
        <v>-3234</v>
      </c>
      <c r="AC26" s="87">
        <v>-1224</v>
      </c>
      <c r="AD26" s="87">
        <v>-276</v>
      </c>
      <c r="AE26" s="87">
        <v>-614</v>
      </c>
      <c r="AF26" s="87">
        <v>-1120</v>
      </c>
      <c r="AG26" s="202"/>
      <c r="AH26" s="202"/>
    </row>
    <row r="27" spans="1:34">
      <c r="A27" s="7" t="s">
        <v>132</v>
      </c>
      <c r="B27" s="48" t="s">
        <v>177</v>
      </c>
      <c r="C27" s="54">
        <f t="shared" si="0"/>
        <v>-95375</v>
      </c>
      <c r="D27" s="122"/>
      <c r="E27" s="87">
        <v>-31569</v>
      </c>
      <c r="F27" s="87">
        <v>-32238</v>
      </c>
      <c r="G27" s="87">
        <v>-31568</v>
      </c>
      <c r="H27" s="226">
        <f t="shared" si="1"/>
        <v>-121410</v>
      </c>
      <c r="I27" s="87">
        <v>-29319</v>
      </c>
      <c r="J27" s="87">
        <v>-29257</v>
      </c>
      <c r="K27" s="87">
        <v>-30804</v>
      </c>
      <c r="L27" s="87">
        <v>-32030</v>
      </c>
      <c r="M27" s="226">
        <v>-154807</v>
      </c>
      <c r="N27" s="87">
        <v>-33109</v>
      </c>
      <c r="O27" s="87">
        <v>-40938</v>
      </c>
      <c r="P27" s="87">
        <v>-40461</v>
      </c>
      <c r="Q27" s="87">
        <v>-40299</v>
      </c>
      <c r="R27" s="226">
        <f t="shared" si="3"/>
        <v>-144266</v>
      </c>
      <c r="S27" s="87">
        <v>-37037</v>
      </c>
      <c r="T27" s="87">
        <v>-40336</v>
      </c>
      <c r="U27" s="87">
        <v>-36035</v>
      </c>
      <c r="V27" s="87">
        <v>-30858</v>
      </c>
      <c r="W27" s="226">
        <f t="shared" si="4"/>
        <v>-51778</v>
      </c>
      <c r="X27" s="87">
        <v>-21255</v>
      </c>
      <c r="Y27" s="87">
        <v>-14079</v>
      </c>
      <c r="Z27" s="87">
        <v>-8655</v>
      </c>
      <c r="AA27" s="87">
        <v>-7789</v>
      </c>
      <c r="AB27" s="226">
        <f t="shared" si="5"/>
        <v>-31860</v>
      </c>
      <c r="AC27" s="87">
        <v>-5771</v>
      </c>
      <c r="AD27" s="87">
        <v>-4222</v>
      </c>
      <c r="AE27" s="87">
        <v>-9862</v>
      </c>
      <c r="AF27" s="87">
        <v>-12005</v>
      </c>
      <c r="AG27" s="202"/>
      <c r="AH27" s="202"/>
    </row>
    <row r="28" spans="1:34">
      <c r="A28" s="7" t="s">
        <v>128</v>
      </c>
      <c r="B28" s="48" t="s">
        <v>177</v>
      </c>
      <c r="C28" s="54">
        <f t="shared" si="0"/>
        <v>-125235</v>
      </c>
      <c r="D28" s="122"/>
      <c r="E28" s="87">
        <v>-26912</v>
      </c>
      <c r="F28" s="87">
        <v>-98323</v>
      </c>
      <c r="G28" s="87">
        <v>0</v>
      </c>
      <c r="H28" s="226">
        <v>0</v>
      </c>
      <c r="I28" s="87">
        <v>0</v>
      </c>
      <c r="J28" s="87">
        <v>0</v>
      </c>
      <c r="K28" s="87">
        <v>0</v>
      </c>
      <c r="L28" s="87">
        <v>0</v>
      </c>
      <c r="M28" s="226">
        <v>0</v>
      </c>
      <c r="N28" s="87">
        <v>0</v>
      </c>
      <c r="O28" s="87">
        <v>0</v>
      </c>
      <c r="P28" s="87">
        <v>0</v>
      </c>
      <c r="Q28" s="87">
        <v>0</v>
      </c>
      <c r="R28" s="226">
        <v>0</v>
      </c>
      <c r="S28" s="87">
        <v>0</v>
      </c>
      <c r="T28" s="87">
        <v>0</v>
      </c>
      <c r="U28" s="87">
        <v>0</v>
      </c>
      <c r="V28" s="87">
        <v>0</v>
      </c>
      <c r="W28" s="226">
        <v>0</v>
      </c>
      <c r="X28" s="87">
        <v>0</v>
      </c>
      <c r="Y28" s="87">
        <v>0</v>
      </c>
      <c r="Z28" s="87">
        <v>0</v>
      </c>
      <c r="AA28" s="87">
        <v>0</v>
      </c>
      <c r="AB28" s="226">
        <v>0</v>
      </c>
      <c r="AC28" s="87">
        <v>0</v>
      </c>
      <c r="AD28" s="87">
        <v>0</v>
      </c>
      <c r="AE28" s="87">
        <v>0</v>
      </c>
      <c r="AF28" s="87">
        <v>0</v>
      </c>
      <c r="AG28" s="202"/>
      <c r="AH28" s="202"/>
    </row>
    <row r="29" spans="1:34" ht="15.75">
      <c r="A29" s="123"/>
      <c r="B29" s="48"/>
      <c r="C29" s="54"/>
      <c r="D29" s="122"/>
      <c r="E29" s="54"/>
      <c r="F29" s="56"/>
      <c r="G29" s="82"/>
      <c r="H29" s="227"/>
      <c r="I29" s="54"/>
      <c r="J29" s="56"/>
      <c r="K29" s="56"/>
      <c r="L29" s="56"/>
      <c r="M29" s="227"/>
      <c r="N29" s="56"/>
      <c r="O29" s="56"/>
      <c r="P29" s="56">
        <v>0</v>
      </c>
      <c r="Q29" s="56"/>
      <c r="R29" s="227"/>
      <c r="S29" s="56"/>
      <c r="T29" s="56"/>
      <c r="U29" s="56"/>
      <c r="V29" s="56"/>
      <c r="W29" s="227"/>
      <c r="X29" s="56"/>
      <c r="Y29" s="56"/>
      <c r="Z29" s="56"/>
      <c r="AA29" s="56"/>
      <c r="AB29" s="227"/>
      <c r="AC29" s="56"/>
      <c r="AD29" s="56"/>
      <c r="AE29" s="56"/>
      <c r="AF29" s="56"/>
      <c r="AG29" s="202"/>
      <c r="AH29" s="202"/>
    </row>
    <row r="30" spans="1:34" s="6" customFormat="1">
      <c r="A30" s="119" t="s">
        <v>19</v>
      </c>
      <c r="B30" s="120" t="s">
        <v>177</v>
      </c>
      <c r="C30" s="121">
        <f t="shared" ref="C30:H30" si="6">SUM(C6:C29)</f>
        <v>565128</v>
      </c>
      <c r="D30" s="121">
        <f t="shared" si="6"/>
        <v>0</v>
      </c>
      <c r="E30" s="121">
        <f t="shared" si="6"/>
        <v>60845</v>
      </c>
      <c r="F30" s="121">
        <f t="shared" si="6"/>
        <v>214221</v>
      </c>
      <c r="G30" s="121">
        <f t="shared" si="6"/>
        <v>290062</v>
      </c>
      <c r="H30" s="228">
        <f t="shared" si="6"/>
        <v>1497093</v>
      </c>
      <c r="I30" s="121">
        <f>SUM(I6:I27)</f>
        <v>301367</v>
      </c>
      <c r="J30" s="121">
        <f>SUM(J6:J27)</f>
        <v>407009</v>
      </c>
      <c r="K30" s="121">
        <f>SUM(K6:K27)</f>
        <v>451178</v>
      </c>
      <c r="L30" s="121">
        <f>SUM(L6:L27)</f>
        <v>337539</v>
      </c>
      <c r="M30" s="228">
        <f t="shared" ref="M30:AF30" si="7">SUM(M6:M29)</f>
        <v>1476557</v>
      </c>
      <c r="N30" s="121">
        <f t="shared" si="7"/>
        <v>325977</v>
      </c>
      <c r="O30" s="121">
        <f t="shared" si="7"/>
        <v>396364</v>
      </c>
      <c r="P30" s="121">
        <f t="shared" si="7"/>
        <v>347518</v>
      </c>
      <c r="Q30" s="121">
        <f t="shared" si="7"/>
        <v>406698</v>
      </c>
      <c r="R30" s="228">
        <f t="shared" si="7"/>
        <v>1032200</v>
      </c>
      <c r="S30" s="121">
        <f t="shared" si="7"/>
        <v>211997</v>
      </c>
      <c r="T30" s="121">
        <f t="shared" si="7"/>
        <v>44203</v>
      </c>
      <c r="U30" s="121">
        <f t="shared" si="7"/>
        <v>210834</v>
      </c>
      <c r="V30" s="121">
        <f t="shared" si="7"/>
        <v>565166</v>
      </c>
      <c r="W30" s="228">
        <f t="shared" si="7"/>
        <v>2852471</v>
      </c>
      <c r="X30" s="121">
        <f t="shared" si="7"/>
        <v>202754</v>
      </c>
      <c r="Y30" s="121">
        <f t="shared" si="7"/>
        <v>792210</v>
      </c>
      <c r="Z30" s="121">
        <f t="shared" si="7"/>
        <v>753880</v>
      </c>
      <c r="AA30" s="121">
        <f t="shared" si="7"/>
        <v>1103570</v>
      </c>
      <c r="AB30" s="228">
        <f t="shared" si="7"/>
        <v>3035650</v>
      </c>
      <c r="AC30" s="121">
        <f t="shared" si="7"/>
        <v>606725</v>
      </c>
      <c r="AD30" s="121">
        <f t="shared" si="7"/>
        <v>668201</v>
      </c>
      <c r="AE30" s="121">
        <f t="shared" si="7"/>
        <v>786801</v>
      </c>
      <c r="AF30" s="121">
        <f t="shared" si="7"/>
        <v>973923</v>
      </c>
      <c r="AG30" s="202"/>
      <c r="AH30" s="202"/>
    </row>
    <row r="31" spans="1:34">
      <c r="A31" s="52"/>
      <c r="B31" s="74"/>
      <c r="C31" s="62"/>
      <c r="D31" s="61"/>
      <c r="E31" s="62"/>
      <c r="F31" s="66"/>
      <c r="G31" s="67"/>
      <c r="H31" s="229"/>
      <c r="I31" s="62"/>
      <c r="J31" s="66"/>
      <c r="K31" s="67"/>
      <c r="L31" s="67"/>
      <c r="M31" s="229"/>
      <c r="N31" s="67"/>
      <c r="O31" s="67"/>
      <c r="P31" s="67"/>
      <c r="Q31" s="67"/>
      <c r="R31" s="229"/>
      <c r="S31" s="67"/>
      <c r="T31" s="67"/>
      <c r="U31" s="67"/>
      <c r="V31" s="67"/>
      <c r="W31" s="229"/>
      <c r="X31" s="67"/>
      <c r="Y31" s="67"/>
      <c r="Z31" s="67"/>
      <c r="AA31" s="67"/>
      <c r="AB31" s="229"/>
      <c r="AC31" s="67"/>
      <c r="AD31" s="67"/>
      <c r="AE31" s="67"/>
      <c r="AF31" s="67"/>
      <c r="AG31" s="202"/>
      <c r="AH31" s="202"/>
    </row>
    <row r="32" spans="1:34" s="6" customFormat="1">
      <c r="A32" s="119" t="s">
        <v>134</v>
      </c>
      <c r="B32" s="120" t="s">
        <v>177</v>
      </c>
      <c r="C32" s="121">
        <f>SUM(C33:C41)</f>
        <v>262009</v>
      </c>
      <c r="D32" s="121">
        <f>SUM(D33:D41)</f>
        <v>0</v>
      </c>
      <c r="E32" s="121">
        <f>SUM(E33:E41)</f>
        <v>148736</v>
      </c>
      <c r="F32" s="121">
        <f>SUM(F33:F41)</f>
        <v>84060</v>
      </c>
      <c r="G32" s="121">
        <f>SUM(G33:G41)</f>
        <v>29213</v>
      </c>
      <c r="H32" s="228">
        <f t="shared" ref="H32:AA32" si="8">SUM(H33:H41)</f>
        <v>613896</v>
      </c>
      <c r="I32" s="121">
        <f t="shared" si="8"/>
        <v>336628</v>
      </c>
      <c r="J32" s="121">
        <f t="shared" si="8"/>
        <v>100964</v>
      </c>
      <c r="K32" s="121">
        <f t="shared" si="8"/>
        <v>136576</v>
      </c>
      <c r="L32" s="121">
        <f t="shared" si="8"/>
        <v>39728</v>
      </c>
      <c r="M32" s="228">
        <f t="shared" si="8"/>
        <v>195063</v>
      </c>
      <c r="N32" s="121">
        <f t="shared" si="8"/>
        <v>410779</v>
      </c>
      <c r="O32" s="121">
        <f t="shared" si="8"/>
        <v>-77462</v>
      </c>
      <c r="P32" s="121">
        <f t="shared" si="8"/>
        <v>-106084</v>
      </c>
      <c r="Q32" s="121">
        <f t="shared" si="8"/>
        <v>-32170</v>
      </c>
      <c r="R32" s="228">
        <f t="shared" si="8"/>
        <v>-34964</v>
      </c>
      <c r="S32" s="121">
        <f t="shared" si="8"/>
        <v>38577</v>
      </c>
      <c r="T32" s="121">
        <f t="shared" si="8"/>
        <v>448008</v>
      </c>
      <c r="U32" s="121">
        <f t="shared" si="8"/>
        <v>7247</v>
      </c>
      <c r="V32" s="121">
        <f t="shared" si="8"/>
        <v>-528796</v>
      </c>
      <c r="W32" s="228">
        <f t="shared" si="8"/>
        <v>-317798</v>
      </c>
      <c r="X32" s="121">
        <f t="shared" si="8"/>
        <v>1519096</v>
      </c>
      <c r="Y32" s="121">
        <f t="shared" si="8"/>
        <v>-403583</v>
      </c>
      <c r="Z32" s="121">
        <f t="shared" si="8"/>
        <v>-699088</v>
      </c>
      <c r="AA32" s="121">
        <f t="shared" si="8"/>
        <v>-734223</v>
      </c>
      <c r="AB32" s="228">
        <f>SUM(AB33:AB41)</f>
        <v>-1508864</v>
      </c>
      <c r="AC32" s="121">
        <f>SUM(AC33:AC41)</f>
        <v>-327287</v>
      </c>
      <c r="AD32" s="121">
        <f>SUM(AD33:AD41)</f>
        <v>-297727</v>
      </c>
      <c r="AE32" s="121">
        <f>SUM(AE33:AE41)</f>
        <v>-486192</v>
      </c>
      <c r="AF32" s="121">
        <f>SUM(AF33:AF41)</f>
        <v>-397658</v>
      </c>
      <c r="AG32" s="202"/>
      <c r="AH32" s="202"/>
    </row>
    <row r="33" spans="1:34">
      <c r="A33" s="7" t="s">
        <v>33</v>
      </c>
      <c r="B33" s="48" t="s">
        <v>177</v>
      </c>
      <c r="C33" s="69">
        <f>D33+E33+F33+G33</f>
        <v>699747</v>
      </c>
      <c r="D33" s="87"/>
      <c r="E33" s="87">
        <v>58971</v>
      </c>
      <c r="F33" s="87">
        <v>706518</v>
      </c>
      <c r="G33" s="87">
        <v>-65742</v>
      </c>
      <c r="H33" s="226">
        <f>I33+J33+K33+L33</f>
        <v>-193721</v>
      </c>
      <c r="I33" s="87">
        <v>-12285</v>
      </c>
      <c r="J33" s="87">
        <v>-22363</v>
      </c>
      <c r="K33" s="87">
        <v>-83369</v>
      </c>
      <c r="L33" s="87">
        <v>-75704</v>
      </c>
      <c r="M33" s="226">
        <f>N33+O33+P33+Q33</f>
        <v>-168777</v>
      </c>
      <c r="N33" s="87">
        <v>-97374</v>
      </c>
      <c r="O33" s="87">
        <v>-78967</v>
      </c>
      <c r="P33" s="87">
        <v>-1645</v>
      </c>
      <c r="Q33" s="87">
        <v>9209</v>
      </c>
      <c r="R33" s="226">
        <f t="shared" ref="R33:R41" si="9">S33+T33+U33+V33</f>
        <v>-99475</v>
      </c>
      <c r="S33" s="87">
        <v>-87085</v>
      </c>
      <c r="T33" s="87">
        <v>456415</v>
      </c>
      <c r="U33" s="87">
        <v>32050</v>
      </c>
      <c r="V33" s="87">
        <v>-500855</v>
      </c>
      <c r="W33" s="226">
        <f>X33+Y33+Z33+AA33</f>
        <v>-1615559</v>
      </c>
      <c r="X33" s="87">
        <v>-110966</v>
      </c>
      <c r="Y33" s="87">
        <v>-322718</v>
      </c>
      <c r="Z33" s="87">
        <v>-432859</v>
      </c>
      <c r="AA33" s="87">
        <v>-749016</v>
      </c>
      <c r="AB33" s="226">
        <f>AC33+AD33+AE33+AF33</f>
        <v>-1443203</v>
      </c>
      <c r="AC33" s="87">
        <v>-323033</v>
      </c>
      <c r="AD33" s="87">
        <v>-338174</v>
      </c>
      <c r="AE33" s="87">
        <v>-431132</v>
      </c>
      <c r="AF33" s="87">
        <v>-350864</v>
      </c>
      <c r="AG33" s="202"/>
      <c r="AH33" s="202"/>
    </row>
    <row r="34" spans="1:34">
      <c r="A34" s="7" t="s">
        <v>29</v>
      </c>
      <c r="B34" s="48" t="s">
        <v>177</v>
      </c>
      <c r="C34" s="69">
        <f t="shared" ref="C34:C40" si="10">D34+E34+F34+G34</f>
        <v>3511</v>
      </c>
      <c r="D34" s="87"/>
      <c r="E34" s="87">
        <v>7880</v>
      </c>
      <c r="F34" s="87">
        <v>-2294</v>
      </c>
      <c r="G34" s="87">
        <v>-2075</v>
      </c>
      <c r="H34" s="226">
        <f t="shared" ref="H34:H41" si="11">I34+J34+K34+L34</f>
        <v>3939</v>
      </c>
      <c r="I34" s="87">
        <v>-2245</v>
      </c>
      <c r="J34" s="87">
        <v>-3395</v>
      </c>
      <c r="K34" s="87">
        <v>4169</v>
      </c>
      <c r="L34" s="87">
        <v>5410</v>
      </c>
      <c r="M34" s="226">
        <f t="shared" ref="M34:M41" si="12">N34+O34+P34+Q34</f>
        <v>-5061</v>
      </c>
      <c r="N34" s="87">
        <v>-15183</v>
      </c>
      <c r="O34" s="87">
        <v>19150</v>
      </c>
      <c r="P34" s="87">
        <v>-73</v>
      </c>
      <c r="Q34" s="87">
        <v>-8955</v>
      </c>
      <c r="R34" s="226">
        <f t="shared" si="9"/>
        <v>-6034</v>
      </c>
      <c r="S34" s="87">
        <v>5573</v>
      </c>
      <c r="T34" s="87">
        <v>-6142</v>
      </c>
      <c r="U34" s="87">
        <v>769</v>
      </c>
      <c r="V34" s="87">
        <v>-6234</v>
      </c>
      <c r="W34" s="226">
        <f t="shared" ref="W34:W38" si="13">X34+Y34+Z34+AA34</f>
        <v>10445</v>
      </c>
      <c r="X34" s="87">
        <v>-3828</v>
      </c>
      <c r="Y34" s="87">
        <v>5425</v>
      </c>
      <c r="Z34" s="87">
        <v>-3553</v>
      </c>
      <c r="AA34" s="87">
        <v>12401</v>
      </c>
      <c r="AB34" s="226">
        <f t="shared" ref="AB34:AB39" si="14">AC34+AD34+AE34+AF34</f>
        <v>-14615</v>
      </c>
      <c r="AC34" s="87">
        <v>-13497</v>
      </c>
      <c r="AD34" s="87">
        <v>-251</v>
      </c>
      <c r="AE34" s="87">
        <v>1021</v>
      </c>
      <c r="AF34" s="87">
        <v>-1888</v>
      </c>
      <c r="AG34" s="202"/>
      <c r="AH34" s="202"/>
    </row>
    <row r="35" spans="1:34">
      <c r="A35" s="7" t="s">
        <v>136</v>
      </c>
      <c r="B35" s="48" t="s">
        <v>177</v>
      </c>
      <c r="C35" s="69">
        <f t="shared" si="10"/>
        <v>-33231</v>
      </c>
      <c r="D35" s="87"/>
      <c r="E35" s="87">
        <v>-34180</v>
      </c>
      <c r="F35" s="87">
        <v>25193</v>
      </c>
      <c r="G35" s="87">
        <v>-24244</v>
      </c>
      <c r="H35" s="226">
        <f t="shared" si="11"/>
        <v>44895</v>
      </c>
      <c r="I35" s="87">
        <v>96833</v>
      </c>
      <c r="J35" s="87">
        <v>-12427</v>
      </c>
      <c r="K35" s="87">
        <v>-22938</v>
      </c>
      <c r="L35" s="87">
        <v>-16573</v>
      </c>
      <c r="M35" s="226">
        <f t="shared" si="12"/>
        <v>23205</v>
      </c>
      <c r="N35" s="87">
        <v>71867</v>
      </c>
      <c r="O35" s="87">
        <v>-17103</v>
      </c>
      <c r="P35" s="87">
        <v>-57480</v>
      </c>
      <c r="Q35" s="87">
        <v>25921</v>
      </c>
      <c r="R35" s="226">
        <f t="shared" si="9"/>
        <v>-1229</v>
      </c>
      <c r="S35" s="87">
        <v>28739</v>
      </c>
      <c r="T35" s="87">
        <v>7462</v>
      </c>
      <c r="U35" s="87">
        <v>-18552</v>
      </c>
      <c r="V35" s="87">
        <v>-18878</v>
      </c>
      <c r="W35" s="226">
        <f t="shared" si="13"/>
        <v>-32848</v>
      </c>
      <c r="X35" s="87">
        <v>71418</v>
      </c>
      <c r="Y35" s="87">
        <v>-15486</v>
      </c>
      <c r="Z35" s="87">
        <v>-37455</v>
      </c>
      <c r="AA35" s="87">
        <v>-51325</v>
      </c>
      <c r="AB35" s="226">
        <f t="shared" si="14"/>
        <v>101259</v>
      </c>
      <c r="AC35" s="87">
        <v>60421</v>
      </c>
      <c r="AD35" s="87">
        <v>32730</v>
      </c>
      <c r="AE35" s="87">
        <v>-8461</v>
      </c>
      <c r="AF35" s="87">
        <v>16569</v>
      </c>
      <c r="AG35" s="202"/>
      <c r="AH35" s="202"/>
    </row>
    <row r="36" spans="1:34">
      <c r="A36" s="7" t="s">
        <v>137</v>
      </c>
      <c r="B36" s="48" t="s">
        <v>177</v>
      </c>
      <c r="C36" s="69">
        <f t="shared" si="10"/>
        <v>266103</v>
      </c>
      <c r="D36" s="87"/>
      <c r="E36" s="87">
        <v>94282</v>
      </c>
      <c r="F36" s="87">
        <v>65720</v>
      </c>
      <c r="G36" s="87">
        <v>106101</v>
      </c>
      <c r="H36" s="226">
        <f t="shared" si="11"/>
        <v>517775</v>
      </c>
      <c r="I36" s="87">
        <v>62641</v>
      </c>
      <c r="J36" s="87">
        <v>118192</v>
      </c>
      <c r="K36" s="87">
        <v>226799</v>
      </c>
      <c r="L36" s="87">
        <v>110143</v>
      </c>
      <c r="M36" s="226">
        <f t="shared" si="12"/>
        <v>196035</v>
      </c>
      <c r="N36" s="87">
        <v>182270</v>
      </c>
      <c r="O36" s="87">
        <v>49152</v>
      </c>
      <c r="P36" s="87">
        <v>13877</v>
      </c>
      <c r="Q36" s="87">
        <v>-49264</v>
      </c>
      <c r="R36" s="226">
        <f t="shared" si="9"/>
        <v>68486</v>
      </c>
      <c r="S36" s="87">
        <v>14245</v>
      </c>
      <c r="T36" s="87">
        <v>52395</v>
      </c>
      <c r="U36" s="87">
        <v>-10330</v>
      </c>
      <c r="V36" s="87">
        <v>12176</v>
      </c>
      <c r="W36" s="226">
        <f t="shared" si="13"/>
        <v>-189774</v>
      </c>
      <c r="X36" s="87">
        <v>40669</v>
      </c>
      <c r="Y36" s="87">
        <v>-72957</v>
      </c>
      <c r="Z36" s="87">
        <v>-224611</v>
      </c>
      <c r="AA36" s="87">
        <v>67125</v>
      </c>
      <c r="AB36" s="226">
        <f t="shared" si="14"/>
        <v>-151587</v>
      </c>
      <c r="AC36" s="87">
        <v>-44679</v>
      </c>
      <c r="AD36" s="87">
        <v>8489</v>
      </c>
      <c r="AE36" s="87">
        <v>-59780</v>
      </c>
      <c r="AF36" s="87">
        <v>-55617</v>
      </c>
      <c r="AG36" s="202"/>
      <c r="AH36" s="202"/>
    </row>
    <row r="37" spans="1:34">
      <c r="A37" s="7" t="s">
        <v>138</v>
      </c>
      <c r="B37" s="48" t="s">
        <v>177</v>
      </c>
      <c r="C37" s="69">
        <f t="shared" si="10"/>
        <v>0</v>
      </c>
      <c r="D37" s="87"/>
      <c r="E37" s="87">
        <v>0</v>
      </c>
      <c r="F37" s="87">
        <v>0</v>
      </c>
      <c r="G37" s="87">
        <v>0</v>
      </c>
      <c r="H37" s="226">
        <f t="shared" si="11"/>
        <v>0</v>
      </c>
      <c r="I37" s="87">
        <v>0</v>
      </c>
      <c r="J37" s="87">
        <v>0</v>
      </c>
      <c r="K37" s="87">
        <v>0</v>
      </c>
      <c r="L37" s="87">
        <v>0</v>
      </c>
      <c r="M37" s="226">
        <f t="shared" si="12"/>
        <v>-5386</v>
      </c>
      <c r="N37" s="87">
        <v>103675</v>
      </c>
      <c r="O37" s="87">
        <v>-47147</v>
      </c>
      <c r="P37" s="87">
        <v>-56527</v>
      </c>
      <c r="Q37" s="87">
        <v>-5387</v>
      </c>
      <c r="R37" s="226">
        <f t="shared" si="9"/>
        <v>0</v>
      </c>
      <c r="S37" s="87">
        <v>69617</v>
      </c>
      <c r="T37" s="87">
        <v>-54449</v>
      </c>
      <c r="U37" s="87">
        <v>-5937</v>
      </c>
      <c r="V37" s="87">
        <v>-9231</v>
      </c>
      <c r="W37" s="226">
        <f t="shared" si="13"/>
        <v>0</v>
      </c>
      <c r="X37" s="87">
        <v>16189</v>
      </c>
      <c r="Y37" s="87">
        <v>0</v>
      </c>
      <c r="Z37" s="87">
        <v>-7429</v>
      </c>
      <c r="AA37" s="87">
        <v>-8760</v>
      </c>
      <c r="AB37" s="226">
        <f t="shared" si="14"/>
        <v>1476</v>
      </c>
      <c r="AC37" s="87">
        <v>-9071</v>
      </c>
      <c r="AD37" s="87">
        <v>-2851</v>
      </c>
      <c r="AE37" s="87">
        <v>15677</v>
      </c>
      <c r="AF37" s="87">
        <v>-2279</v>
      </c>
      <c r="AG37" s="202"/>
      <c r="AH37" s="202"/>
    </row>
    <row r="38" spans="1:34">
      <c r="A38" s="7" t="s">
        <v>31</v>
      </c>
      <c r="B38" s="48" t="s">
        <v>177</v>
      </c>
      <c r="C38" s="69">
        <f t="shared" si="10"/>
        <v>60569</v>
      </c>
      <c r="D38" s="87"/>
      <c r="E38" s="87">
        <v>20189</v>
      </c>
      <c r="F38" s="87">
        <v>20190</v>
      </c>
      <c r="G38" s="87">
        <v>20190</v>
      </c>
      <c r="H38" s="226">
        <f t="shared" si="11"/>
        <v>236826</v>
      </c>
      <c r="I38" s="87">
        <v>179487</v>
      </c>
      <c r="J38" s="87">
        <v>19093</v>
      </c>
      <c r="K38" s="87">
        <v>19091</v>
      </c>
      <c r="L38" s="87">
        <v>19155</v>
      </c>
      <c r="M38" s="226">
        <f t="shared" si="12"/>
        <v>150000</v>
      </c>
      <c r="N38" s="87">
        <v>150000</v>
      </c>
      <c r="O38" s="87">
        <v>0</v>
      </c>
      <c r="P38" s="87">
        <v>0</v>
      </c>
      <c r="Q38" s="87">
        <v>0</v>
      </c>
      <c r="R38" s="226">
        <f t="shared" si="9"/>
        <v>0</v>
      </c>
      <c r="S38" s="87">
        <v>0</v>
      </c>
      <c r="T38" s="87">
        <v>0</v>
      </c>
      <c r="U38" s="87">
        <v>0</v>
      </c>
      <c r="V38" s="87">
        <v>0</v>
      </c>
      <c r="W38" s="226">
        <f t="shared" si="13"/>
        <v>1500000</v>
      </c>
      <c r="X38" s="87">
        <v>1500000</v>
      </c>
      <c r="Y38" s="87">
        <v>0</v>
      </c>
      <c r="Z38" s="87">
        <v>0</v>
      </c>
      <c r="AA38" s="87"/>
      <c r="AB38" s="226">
        <f t="shared" si="14"/>
        <v>0</v>
      </c>
      <c r="AC38" s="87">
        <v>0</v>
      </c>
      <c r="AD38" s="87">
        <v>0</v>
      </c>
      <c r="AE38" s="87">
        <v>0</v>
      </c>
      <c r="AF38" s="87">
        <v>0</v>
      </c>
      <c r="AG38" s="202"/>
      <c r="AH38" s="202"/>
    </row>
    <row r="39" spans="1:34">
      <c r="A39" s="7" t="s">
        <v>34</v>
      </c>
      <c r="B39" s="48" t="s">
        <v>177</v>
      </c>
      <c r="C39" s="69">
        <f t="shared" si="10"/>
        <v>-13853</v>
      </c>
      <c r="D39" s="87"/>
      <c r="E39" s="87">
        <v>1594</v>
      </c>
      <c r="F39" s="87">
        <v>-10430</v>
      </c>
      <c r="G39" s="87">
        <v>-5017</v>
      </c>
      <c r="H39" s="226">
        <f t="shared" si="11"/>
        <v>4182</v>
      </c>
      <c r="I39" s="87">
        <v>12197</v>
      </c>
      <c r="J39" s="87">
        <v>1864</v>
      </c>
      <c r="K39" s="87">
        <v>-7176</v>
      </c>
      <c r="L39" s="87">
        <v>-2703</v>
      </c>
      <c r="M39" s="226">
        <f t="shared" si="12"/>
        <v>5047</v>
      </c>
      <c r="N39" s="87">
        <v>15524</v>
      </c>
      <c r="O39" s="87">
        <v>-2547</v>
      </c>
      <c r="P39" s="87">
        <v>-4236</v>
      </c>
      <c r="Q39" s="87">
        <v>-3694</v>
      </c>
      <c r="R39" s="226">
        <f t="shared" si="9"/>
        <v>3288</v>
      </c>
      <c r="S39" s="87">
        <v>7488</v>
      </c>
      <c r="T39" s="87">
        <v>-7673</v>
      </c>
      <c r="U39" s="87">
        <v>9247</v>
      </c>
      <c r="V39" s="87">
        <v>-5774</v>
      </c>
      <c r="W39" s="226">
        <f>X39+Y39+Z39+AA39</f>
        <v>9938</v>
      </c>
      <c r="X39" s="87">
        <v>5614</v>
      </c>
      <c r="Y39" s="87">
        <v>2153</v>
      </c>
      <c r="Z39" s="87">
        <v>6819</v>
      </c>
      <c r="AA39" s="87">
        <v>-4648</v>
      </c>
      <c r="AB39" s="226">
        <f t="shared" si="14"/>
        <v>-2194</v>
      </c>
      <c r="AC39" s="87">
        <v>2572</v>
      </c>
      <c r="AD39" s="87">
        <v>2330</v>
      </c>
      <c r="AE39" s="87">
        <v>-3517</v>
      </c>
      <c r="AF39" s="87">
        <v>-3579</v>
      </c>
      <c r="AG39" s="202"/>
      <c r="AH39" s="202"/>
    </row>
    <row r="40" spans="1:34">
      <c r="A40" s="7" t="s">
        <v>135</v>
      </c>
      <c r="B40" s="48" t="s">
        <v>177</v>
      </c>
      <c r="C40" s="69">
        <f t="shared" si="10"/>
        <v>-720837</v>
      </c>
      <c r="D40" s="87"/>
      <c r="E40" s="87">
        <v>0</v>
      </c>
      <c r="F40" s="205">
        <v>-720837</v>
      </c>
      <c r="G40" s="87">
        <v>0</v>
      </c>
      <c r="H40" s="226">
        <f t="shared" si="11"/>
        <v>0</v>
      </c>
      <c r="I40" s="87">
        <v>0</v>
      </c>
      <c r="J40" s="87">
        <v>0</v>
      </c>
      <c r="K40" s="87">
        <v>0</v>
      </c>
      <c r="L40" s="87">
        <v>0</v>
      </c>
      <c r="M40" s="226">
        <v>0</v>
      </c>
      <c r="N40" s="87">
        <v>0</v>
      </c>
      <c r="O40" s="87">
        <v>0</v>
      </c>
      <c r="P40" s="87">
        <v>0</v>
      </c>
      <c r="Q40" s="87">
        <v>0</v>
      </c>
      <c r="R40" s="226">
        <v>0</v>
      </c>
      <c r="S40" s="87">
        <v>0</v>
      </c>
      <c r="T40" s="87">
        <v>0</v>
      </c>
      <c r="U40" s="87">
        <v>0</v>
      </c>
      <c r="V40" s="87">
        <v>0</v>
      </c>
      <c r="W40" s="226">
        <v>0</v>
      </c>
      <c r="X40" s="87">
        <v>0</v>
      </c>
      <c r="Y40" s="87">
        <v>0</v>
      </c>
      <c r="Z40" s="87">
        <v>0</v>
      </c>
      <c r="AA40" s="87">
        <v>0</v>
      </c>
      <c r="AB40" s="226">
        <v>0</v>
      </c>
      <c r="AC40" s="87">
        <v>0</v>
      </c>
      <c r="AD40" s="87">
        <v>0</v>
      </c>
      <c r="AE40" s="87">
        <v>0</v>
      </c>
      <c r="AF40" s="87">
        <v>0</v>
      </c>
      <c r="AG40" s="202"/>
      <c r="AH40" s="202"/>
    </row>
    <row r="41" spans="1:34" ht="15.75">
      <c r="A41" s="123"/>
      <c r="B41" s="48"/>
      <c r="C41" s="69"/>
      <c r="D41" s="122"/>
      <c r="E41" s="69"/>
      <c r="F41" s="69"/>
      <c r="G41" s="56"/>
      <c r="H41" s="227">
        <f t="shared" si="11"/>
        <v>0</v>
      </c>
      <c r="I41" s="69"/>
      <c r="J41" s="69"/>
      <c r="K41" s="56"/>
      <c r="L41" s="56"/>
      <c r="M41" s="227">
        <f t="shared" si="12"/>
        <v>0</v>
      </c>
      <c r="N41" s="56"/>
      <c r="O41" s="56"/>
      <c r="P41" s="56"/>
      <c r="Q41" s="56"/>
      <c r="R41" s="227">
        <f t="shared" si="9"/>
        <v>0</v>
      </c>
      <c r="S41" s="56"/>
      <c r="T41" s="56"/>
      <c r="U41" s="56"/>
      <c r="V41" s="56"/>
      <c r="W41" s="227">
        <f>X41+Z41+AA41+AC41</f>
        <v>0</v>
      </c>
      <c r="X41" s="56"/>
      <c r="Y41" s="56"/>
      <c r="Z41" s="56"/>
      <c r="AA41" s="56"/>
      <c r="AB41" s="227">
        <f>AC41+AE41+AF41+AH41</f>
        <v>0</v>
      </c>
      <c r="AC41" s="56"/>
      <c r="AD41" s="56"/>
      <c r="AE41" s="56"/>
      <c r="AF41" s="56"/>
      <c r="AG41" s="202"/>
      <c r="AH41" s="202"/>
    </row>
    <row r="42" spans="1:34" s="6" customFormat="1">
      <c r="A42" s="119" t="s">
        <v>139</v>
      </c>
      <c r="B42" s="120" t="s">
        <v>177</v>
      </c>
      <c r="C42" s="121">
        <f t="shared" ref="C42:L42" si="15">SUM(C43:C54)</f>
        <v>-398419</v>
      </c>
      <c r="D42" s="121">
        <f t="shared" si="15"/>
        <v>0</v>
      </c>
      <c r="E42" s="121">
        <f t="shared" si="15"/>
        <v>-212883</v>
      </c>
      <c r="F42" s="121">
        <f t="shared" si="15"/>
        <v>-70866</v>
      </c>
      <c r="G42" s="121">
        <f t="shared" si="15"/>
        <v>-114670</v>
      </c>
      <c r="H42" s="228">
        <f t="shared" si="15"/>
        <v>-1025847</v>
      </c>
      <c r="I42" s="121">
        <f t="shared" si="15"/>
        <v>-209478</v>
      </c>
      <c r="J42" s="121">
        <f t="shared" si="15"/>
        <v>-204038</v>
      </c>
      <c r="K42" s="121">
        <f t="shared" si="15"/>
        <v>-323153</v>
      </c>
      <c r="L42" s="121">
        <f t="shared" si="15"/>
        <v>-289178</v>
      </c>
      <c r="M42" s="228">
        <f>SUM(M43:M55)</f>
        <v>-1212455</v>
      </c>
      <c r="N42" s="121">
        <f>SUM(N43:N55)</f>
        <v>-487759</v>
      </c>
      <c r="O42" s="121">
        <f t="shared" ref="O42:AA42" si="16">SUM(O43:O54)</f>
        <v>-275772</v>
      </c>
      <c r="P42" s="121">
        <f t="shared" si="16"/>
        <v>-161436</v>
      </c>
      <c r="Q42" s="121">
        <f t="shared" si="16"/>
        <v>-287488</v>
      </c>
      <c r="R42" s="228">
        <f t="shared" si="16"/>
        <v>-776408</v>
      </c>
      <c r="S42" s="121">
        <f t="shared" si="16"/>
        <v>-251672</v>
      </c>
      <c r="T42" s="121">
        <f t="shared" si="16"/>
        <v>-202482</v>
      </c>
      <c r="U42" s="121">
        <f t="shared" si="16"/>
        <v>-178248</v>
      </c>
      <c r="V42" s="121">
        <f t="shared" si="16"/>
        <v>-144006</v>
      </c>
      <c r="W42" s="228">
        <f t="shared" si="16"/>
        <v>-742654</v>
      </c>
      <c r="X42" s="121">
        <f t="shared" si="16"/>
        <v>-1796492</v>
      </c>
      <c r="Y42" s="121">
        <f t="shared" si="16"/>
        <v>1306127</v>
      </c>
      <c r="Z42" s="121">
        <f t="shared" si="16"/>
        <v>-43852</v>
      </c>
      <c r="AA42" s="121">
        <f t="shared" si="16"/>
        <v>-208437</v>
      </c>
      <c r="AB42" s="228">
        <f>SUM(AB43:AB54)</f>
        <v>-596306</v>
      </c>
      <c r="AC42" s="121">
        <f>SUM(AC43:AC54)</f>
        <v>-293535</v>
      </c>
      <c r="AD42" s="121">
        <f>SUM(AD43:AD54)</f>
        <v>-157123</v>
      </c>
      <c r="AE42" s="121">
        <f>SUM(AE43:AE54)</f>
        <v>35390</v>
      </c>
      <c r="AF42" s="121">
        <f>SUM(AF43:AF54)</f>
        <v>-181038</v>
      </c>
      <c r="AG42" s="202"/>
      <c r="AH42" s="202"/>
    </row>
    <row r="43" spans="1:34">
      <c r="A43" s="7" t="s">
        <v>35</v>
      </c>
      <c r="B43" s="48" t="s">
        <v>177</v>
      </c>
      <c r="C43" s="69">
        <f>D43+E43+F43+G43</f>
        <v>1126</v>
      </c>
      <c r="D43" s="122"/>
      <c r="E43" s="87">
        <v>30626</v>
      </c>
      <c r="F43" s="87">
        <v>-4439</v>
      </c>
      <c r="G43" s="87">
        <v>-25061</v>
      </c>
      <c r="H43" s="226">
        <f>I43+J43+K43+L43</f>
        <v>7432</v>
      </c>
      <c r="I43" s="87">
        <v>12861</v>
      </c>
      <c r="J43" s="87">
        <v>23026</v>
      </c>
      <c r="K43" s="87">
        <v>4291</v>
      </c>
      <c r="L43" s="87">
        <v>-32746</v>
      </c>
      <c r="M43" s="226">
        <f>N43+O43+P43+Q43</f>
        <v>-24890</v>
      </c>
      <c r="N43" s="87">
        <v>31785</v>
      </c>
      <c r="O43" s="87">
        <v>-542</v>
      </c>
      <c r="P43" s="87">
        <v>2781</v>
      </c>
      <c r="Q43" s="87">
        <v>-58914</v>
      </c>
      <c r="R43" s="226">
        <f t="shared" ref="R43:R53" si="17">S43+T43+U43+V43</f>
        <v>13693</v>
      </c>
      <c r="S43" s="87">
        <v>51283</v>
      </c>
      <c r="T43" s="87">
        <v>-8556</v>
      </c>
      <c r="U43" s="87">
        <v>-1289</v>
      </c>
      <c r="V43" s="87">
        <v>-27745</v>
      </c>
      <c r="W43" s="226">
        <f>X43+Y43+Z43+AA43</f>
        <v>-7399</v>
      </c>
      <c r="X43" s="87">
        <v>30753</v>
      </c>
      <c r="Y43" s="87">
        <v>-102313</v>
      </c>
      <c r="Z43" s="87">
        <v>99572</v>
      </c>
      <c r="AA43" s="87">
        <v>-35411</v>
      </c>
      <c r="AB43" s="226">
        <f>AC43+AD43+AE43+AF43</f>
        <v>17587</v>
      </c>
      <c r="AC43" s="87">
        <v>34487</v>
      </c>
      <c r="AD43" s="87">
        <v>5142</v>
      </c>
      <c r="AE43" s="87">
        <v>-9093</v>
      </c>
      <c r="AF43" s="87">
        <v>-12949</v>
      </c>
      <c r="AG43" s="202"/>
      <c r="AH43" s="202"/>
    </row>
    <row r="44" spans="1:34">
      <c r="A44" s="7" t="s">
        <v>30</v>
      </c>
      <c r="B44" s="48" t="s">
        <v>177</v>
      </c>
      <c r="C44" s="69">
        <f t="shared" ref="C44:C53" si="18">D44+E44+F44+G44</f>
        <v>650</v>
      </c>
      <c r="D44" s="122"/>
      <c r="E44" s="87">
        <v>240</v>
      </c>
      <c r="F44" s="87">
        <v>70</v>
      </c>
      <c r="G44" s="87">
        <v>340</v>
      </c>
      <c r="H44" s="226">
        <f>I44+J44+K44+L44</f>
        <v>-585</v>
      </c>
      <c r="I44" s="87">
        <v>-76</v>
      </c>
      <c r="J44" s="87">
        <v>-50</v>
      </c>
      <c r="K44" s="87">
        <v>-21</v>
      </c>
      <c r="L44" s="87">
        <v>-438</v>
      </c>
      <c r="M44" s="226">
        <f t="shared" ref="M44:M55" si="19">N44+O44+P44+Q44</f>
        <v>-5395</v>
      </c>
      <c r="N44" s="87">
        <v>261</v>
      </c>
      <c r="O44" s="87">
        <v>237</v>
      </c>
      <c r="P44" s="87">
        <v>-5925</v>
      </c>
      <c r="Q44" s="87">
        <v>32</v>
      </c>
      <c r="R44" s="226">
        <f t="shared" si="17"/>
        <v>2840</v>
      </c>
      <c r="S44" s="87">
        <v>-197</v>
      </c>
      <c r="T44" s="87">
        <v>141</v>
      </c>
      <c r="U44" s="87">
        <v>1929</v>
      </c>
      <c r="V44" s="87">
        <v>967</v>
      </c>
      <c r="W44" s="226">
        <f t="shared" ref="W44:W54" si="20">X44+Y44+Z44+AA44</f>
        <v>5479</v>
      </c>
      <c r="X44" s="87">
        <v>5292</v>
      </c>
      <c r="Y44" s="87">
        <v>-96</v>
      </c>
      <c r="Z44" s="87">
        <v>-1749</v>
      </c>
      <c r="AA44" s="87">
        <v>2032</v>
      </c>
      <c r="AB44" s="226">
        <f t="shared" ref="AB44:AB53" si="21">AC44+AD44+AE44+AF44</f>
        <v>526</v>
      </c>
      <c r="AC44" s="87">
        <v>-210</v>
      </c>
      <c r="AD44" s="87">
        <v>-4646</v>
      </c>
      <c r="AE44" s="87">
        <v>4709</v>
      </c>
      <c r="AF44" s="87">
        <v>673</v>
      </c>
      <c r="AG44" s="202"/>
      <c r="AH44" s="202"/>
    </row>
    <row r="45" spans="1:34">
      <c r="A45" s="7" t="s">
        <v>140</v>
      </c>
      <c r="B45" s="48" t="s">
        <v>177</v>
      </c>
      <c r="C45" s="69">
        <f t="shared" si="18"/>
        <v>97356</v>
      </c>
      <c r="D45" s="122"/>
      <c r="E45" s="87">
        <v>55812</v>
      </c>
      <c r="F45" s="87">
        <v>28486</v>
      </c>
      <c r="G45" s="87">
        <v>13058</v>
      </c>
      <c r="H45" s="226">
        <f t="shared" ref="H45:H53" si="22">I45+J45+K45+L45</f>
        <v>51419</v>
      </c>
      <c r="I45" s="87">
        <v>-23675</v>
      </c>
      <c r="J45" s="87">
        <v>22077</v>
      </c>
      <c r="K45" s="87">
        <v>30839</v>
      </c>
      <c r="L45" s="87">
        <v>22178</v>
      </c>
      <c r="M45" s="226">
        <f t="shared" si="19"/>
        <v>-245483</v>
      </c>
      <c r="N45" s="87">
        <v>-284675</v>
      </c>
      <c r="O45" s="87">
        <v>16679</v>
      </c>
      <c r="P45" s="87">
        <v>54416</v>
      </c>
      <c r="Q45" s="87">
        <v>-31903</v>
      </c>
      <c r="R45" s="226">
        <f t="shared" si="17"/>
        <v>5413</v>
      </c>
      <c r="S45" s="87">
        <v>-23514</v>
      </c>
      <c r="T45" s="87">
        <v>7328</v>
      </c>
      <c r="U45" s="87">
        <v>11881</v>
      </c>
      <c r="V45" s="87">
        <v>9718</v>
      </c>
      <c r="W45" s="226">
        <f t="shared" si="20"/>
        <v>11324</v>
      </c>
      <c r="X45" s="87">
        <v>-75453</v>
      </c>
      <c r="Y45" s="87">
        <v>14258</v>
      </c>
      <c r="Z45" s="87">
        <v>30256</v>
      </c>
      <c r="AA45" s="87">
        <v>42263</v>
      </c>
      <c r="AB45" s="226">
        <f t="shared" si="21"/>
        <v>3536</v>
      </c>
      <c r="AC45" s="87">
        <v>-84733</v>
      </c>
      <c r="AD45" s="87">
        <v>4663</v>
      </c>
      <c r="AE45" s="87">
        <v>60461</v>
      </c>
      <c r="AF45" s="87">
        <v>23145</v>
      </c>
      <c r="AG45" s="202"/>
      <c r="AH45" s="202"/>
    </row>
    <row r="46" spans="1:34">
      <c r="A46" s="7" t="s">
        <v>141</v>
      </c>
      <c r="B46" s="48" t="s">
        <v>177</v>
      </c>
      <c r="C46" s="69">
        <f>D46+E46+F46+G46</f>
        <v>-46168</v>
      </c>
      <c r="D46" s="122"/>
      <c r="E46" s="87">
        <v>-15801</v>
      </c>
      <c r="F46" s="87">
        <v>-15372</v>
      </c>
      <c r="G46" s="87">
        <v>-14995</v>
      </c>
      <c r="H46" s="226">
        <f>I46+J46+K46+L46</f>
        <v>-92114</v>
      </c>
      <c r="I46" s="87">
        <v>-18552</v>
      </c>
      <c r="J46" s="87">
        <v>-19513</v>
      </c>
      <c r="K46" s="87">
        <v>-32261</v>
      </c>
      <c r="L46" s="87">
        <v>-21788</v>
      </c>
      <c r="M46" s="226">
        <f>N46+O46+P46+Q46</f>
        <v>170865</v>
      </c>
      <c r="N46" s="87">
        <v>205424</v>
      </c>
      <c r="O46" s="87">
        <v>-11695</v>
      </c>
      <c r="P46" s="87">
        <v>-11518</v>
      </c>
      <c r="Q46" s="87">
        <v>-11346</v>
      </c>
      <c r="R46" s="226">
        <f t="shared" si="17"/>
        <v>-47193</v>
      </c>
      <c r="S46" s="87">
        <v>-11169</v>
      </c>
      <c r="T46" s="87">
        <v>-10993</v>
      </c>
      <c r="U46" s="87">
        <v>-14348</v>
      </c>
      <c r="V46" s="87">
        <v>-10683</v>
      </c>
      <c r="W46" s="226">
        <f t="shared" si="20"/>
        <v>-38341</v>
      </c>
      <c r="X46" s="87">
        <v>-6500</v>
      </c>
      <c r="Y46" s="87">
        <v>-10495</v>
      </c>
      <c r="Z46" s="87">
        <v>-3636</v>
      </c>
      <c r="AA46" s="87">
        <v>-17710</v>
      </c>
      <c r="AB46" s="226">
        <f t="shared" si="21"/>
        <v>-41345</v>
      </c>
      <c r="AC46" s="87">
        <v>-15975</v>
      </c>
      <c r="AD46" s="87">
        <v>-4771</v>
      </c>
      <c r="AE46" s="87">
        <v>-10576</v>
      </c>
      <c r="AF46" s="87">
        <v>-10023</v>
      </c>
      <c r="AG46" s="202"/>
      <c r="AH46" s="202"/>
    </row>
    <row r="47" spans="1:34">
      <c r="A47" s="7" t="s">
        <v>142</v>
      </c>
      <c r="B47" s="48" t="s">
        <v>177</v>
      </c>
      <c r="C47" s="69">
        <f t="shared" si="18"/>
        <v>0</v>
      </c>
      <c r="D47" s="122"/>
      <c r="E47" s="87">
        <v>0</v>
      </c>
      <c r="F47" s="87">
        <v>0</v>
      </c>
      <c r="G47" s="87">
        <v>0</v>
      </c>
      <c r="H47" s="226">
        <f t="shared" si="22"/>
        <v>0</v>
      </c>
      <c r="I47" s="87">
        <v>0</v>
      </c>
      <c r="J47" s="87">
        <v>0</v>
      </c>
      <c r="K47" s="87">
        <v>0</v>
      </c>
      <c r="L47" s="87">
        <v>0</v>
      </c>
      <c r="M47" s="226">
        <f t="shared" si="19"/>
        <v>0</v>
      </c>
      <c r="N47" s="87">
        <v>0</v>
      </c>
      <c r="O47" s="87">
        <v>0</v>
      </c>
      <c r="P47" s="87">
        <v>0</v>
      </c>
      <c r="Q47" s="87">
        <v>0</v>
      </c>
      <c r="R47" s="226">
        <f t="shared" si="17"/>
        <v>0</v>
      </c>
      <c r="S47" s="87">
        <v>0</v>
      </c>
      <c r="T47" s="87">
        <v>1</v>
      </c>
      <c r="U47" s="87">
        <v>-1</v>
      </c>
      <c r="V47" s="87">
        <v>0</v>
      </c>
      <c r="W47" s="226">
        <f t="shared" si="20"/>
        <v>0</v>
      </c>
      <c r="X47" s="87">
        <v>0</v>
      </c>
      <c r="Y47" s="87">
        <v>0</v>
      </c>
      <c r="Z47" s="87">
        <v>0</v>
      </c>
      <c r="AA47" s="87"/>
      <c r="AB47" s="226">
        <f t="shared" si="21"/>
        <v>0</v>
      </c>
      <c r="AC47" s="87">
        <v>0</v>
      </c>
      <c r="AD47" s="87">
        <v>0</v>
      </c>
      <c r="AE47" s="87">
        <v>0</v>
      </c>
      <c r="AF47" s="87"/>
      <c r="AG47" s="202"/>
      <c r="AH47" s="202"/>
    </row>
    <row r="48" spans="1:34">
      <c r="A48" s="7" t="s">
        <v>143</v>
      </c>
      <c r="B48" s="48" t="s">
        <v>177</v>
      </c>
      <c r="C48" s="69">
        <f t="shared" si="18"/>
        <v>109855</v>
      </c>
      <c r="D48" s="122"/>
      <c r="E48" s="87">
        <v>-38866</v>
      </c>
      <c r="F48" s="87">
        <v>30895</v>
      </c>
      <c r="G48" s="87">
        <v>117826</v>
      </c>
      <c r="H48" s="226">
        <f t="shared" si="22"/>
        <v>0</v>
      </c>
      <c r="I48" s="87">
        <v>0</v>
      </c>
      <c r="J48" s="87">
        <v>0</v>
      </c>
      <c r="K48" s="87">
        <v>0</v>
      </c>
      <c r="L48" s="87">
        <v>0</v>
      </c>
      <c r="M48" s="226">
        <f t="shared" si="19"/>
        <v>0</v>
      </c>
      <c r="N48" s="87">
        <v>0</v>
      </c>
      <c r="O48" s="87">
        <v>0</v>
      </c>
      <c r="P48" s="87">
        <v>0</v>
      </c>
      <c r="Q48" s="87">
        <v>0</v>
      </c>
      <c r="R48" s="226">
        <f t="shared" si="17"/>
        <v>-57</v>
      </c>
      <c r="S48" s="87">
        <v>2</v>
      </c>
      <c r="T48" s="87">
        <v>0</v>
      </c>
      <c r="U48" s="87">
        <v>-42</v>
      </c>
      <c r="V48" s="87">
        <v>-17</v>
      </c>
      <c r="W48" s="226">
        <f t="shared" si="20"/>
        <v>-167</v>
      </c>
      <c r="X48" s="87">
        <v>553</v>
      </c>
      <c r="Y48" s="87">
        <v>-667</v>
      </c>
      <c r="Z48" s="87">
        <v>-37</v>
      </c>
      <c r="AA48" s="87">
        <v>-16</v>
      </c>
      <c r="AB48" s="226">
        <f t="shared" si="21"/>
        <v>-27765</v>
      </c>
      <c r="AC48" s="87">
        <v>-7219</v>
      </c>
      <c r="AD48" s="87">
        <v>-20462</v>
      </c>
      <c r="AE48" s="87">
        <v>14112</v>
      </c>
      <c r="AF48" s="87">
        <v>-14196</v>
      </c>
      <c r="AG48" s="202"/>
      <c r="AH48" s="202"/>
    </row>
    <row r="49" spans="1:34">
      <c r="A49" s="7" t="s">
        <v>144</v>
      </c>
      <c r="B49" s="48" t="s">
        <v>177</v>
      </c>
      <c r="C49" s="69">
        <f t="shared" si="18"/>
        <v>31066</v>
      </c>
      <c r="D49" s="122"/>
      <c r="E49" s="87">
        <v>17675</v>
      </c>
      <c r="F49" s="87">
        <v>16695</v>
      </c>
      <c r="G49" s="87">
        <v>-3304</v>
      </c>
      <c r="H49" s="226">
        <f t="shared" si="22"/>
        <v>-9933</v>
      </c>
      <c r="I49" s="87">
        <v>-13307</v>
      </c>
      <c r="J49" s="87">
        <v>9982</v>
      </c>
      <c r="K49" s="87">
        <v>-8437</v>
      </c>
      <c r="L49" s="87">
        <v>1829</v>
      </c>
      <c r="M49" s="226">
        <f t="shared" si="19"/>
        <v>-9144</v>
      </c>
      <c r="N49" s="87">
        <v>-34221</v>
      </c>
      <c r="O49" s="87">
        <v>12197</v>
      </c>
      <c r="P49" s="87">
        <v>13671</v>
      </c>
      <c r="Q49" s="87">
        <v>-791</v>
      </c>
      <c r="R49" s="226">
        <f t="shared" si="17"/>
        <v>-625</v>
      </c>
      <c r="S49" s="87">
        <v>-32350</v>
      </c>
      <c r="T49" s="87">
        <v>25512</v>
      </c>
      <c r="U49" s="87">
        <v>6983</v>
      </c>
      <c r="V49" s="87">
        <v>-770</v>
      </c>
      <c r="W49" s="226">
        <f t="shared" si="20"/>
        <v>-67600</v>
      </c>
      <c r="X49" s="87">
        <v>-90596</v>
      </c>
      <c r="Y49" s="87">
        <v>20024</v>
      </c>
      <c r="Z49" s="87">
        <v>12066</v>
      </c>
      <c r="AA49" s="87">
        <v>-9094</v>
      </c>
      <c r="AB49" s="226">
        <f t="shared" si="21"/>
        <v>22714</v>
      </c>
      <c r="AC49" s="87">
        <v>-65892</v>
      </c>
      <c r="AD49" s="87">
        <v>13087</v>
      </c>
      <c r="AE49" s="87">
        <v>69185</v>
      </c>
      <c r="AF49" s="87">
        <v>6334</v>
      </c>
      <c r="AG49" s="202"/>
      <c r="AH49" s="202"/>
    </row>
    <row r="50" spans="1:34">
      <c r="A50" s="7" t="s">
        <v>124</v>
      </c>
      <c r="B50" s="48" t="s">
        <v>177</v>
      </c>
      <c r="C50" s="69">
        <f t="shared" si="18"/>
        <v>-179515</v>
      </c>
      <c r="D50" s="122"/>
      <c r="E50" s="87">
        <v>-64427</v>
      </c>
      <c r="F50" s="87">
        <v>-45194</v>
      </c>
      <c r="G50" s="87">
        <v>-69894</v>
      </c>
      <c r="H50" s="226">
        <f t="shared" si="22"/>
        <v>-568174</v>
      </c>
      <c r="I50" s="87">
        <v>-67971</v>
      </c>
      <c r="J50" s="87">
        <v>-126884</v>
      </c>
      <c r="K50" s="87">
        <v>-219000</v>
      </c>
      <c r="L50" s="87">
        <v>-154319</v>
      </c>
      <c r="M50" s="226">
        <f t="shared" si="19"/>
        <v>-750487</v>
      </c>
      <c r="N50" s="87">
        <v>-323264</v>
      </c>
      <c r="O50" s="87">
        <v>-190077</v>
      </c>
      <c r="P50" s="87">
        <v>-146956</v>
      </c>
      <c r="Q50" s="87">
        <v>-90190</v>
      </c>
      <c r="R50" s="226">
        <f t="shared" si="17"/>
        <v>-496569</v>
      </c>
      <c r="S50" s="87">
        <v>-189091</v>
      </c>
      <c r="T50" s="87">
        <v>-132260</v>
      </c>
      <c r="U50" s="87">
        <v>-115590</v>
      </c>
      <c r="V50" s="87">
        <v>-59628</v>
      </c>
      <c r="W50" s="226">
        <f t="shared" si="20"/>
        <v>-301918</v>
      </c>
      <c r="X50" s="87">
        <v>-72680</v>
      </c>
      <c r="Y50" s="87">
        <v>-58844</v>
      </c>
      <c r="Z50" s="87">
        <v>-103171</v>
      </c>
      <c r="AA50" s="87">
        <v>-67223</v>
      </c>
      <c r="AB50" s="226">
        <f t="shared" si="21"/>
        <v>-276999</v>
      </c>
      <c r="AC50" s="87">
        <v>-67117</v>
      </c>
      <c r="AD50" s="87">
        <v>-106078</v>
      </c>
      <c r="AE50" s="87">
        <v>-34542</v>
      </c>
      <c r="AF50" s="87">
        <v>-69262</v>
      </c>
      <c r="AG50" s="202"/>
      <c r="AH50" s="202"/>
    </row>
    <row r="51" spans="1:34">
      <c r="A51" s="7" t="s">
        <v>32</v>
      </c>
      <c r="B51" s="48" t="s">
        <v>177</v>
      </c>
      <c r="C51" s="69">
        <f t="shared" si="18"/>
        <v>2637</v>
      </c>
      <c r="D51" s="122"/>
      <c r="E51" s="87">
        <v>308</v>
      </c>
      <c r="F51" s="87">
        <v>16757</v>
      </c>
      <c r="G51" s="87">
        <v>-14428</v>
      </c>
      <c r="H51" s="226">
        <f t="shared" si="22"/>
        <v>12967</v>
      </c>
      <c r="I51" s="87">
        <v>4391</v>
      </c>
      <c r="J51" s="87">
        <v>16623</v>
      </c>
      <c r="K51" s="87">
        <v>-241</v>
      </c>
      <c r="L51" s="87">
        <v>-7806</v>
      </c>
      <c r="M51" s="226">
        <f t="shared" si="19"/>
        <v>-78542</v>
      </c>
      <c r="N51" s="87">
        <v>-72144</v>
      </c>
      <c r="O51" s="87">
        <v>-5777</v>
      </c>
      <c r="P51" s="87">
        <v>-4416</v>
      </c>
      <c r="Q51" s="87">
        <v>3795</v>
      </c>
      <c r="R51" s="226">
        <f t="shared" si="17"/>
        <v>44464</v>
      </c>
      <c r="S51" s="87">
        <v>69200</v>
      </c>
      <c r="T51" s="87">
        <v>2578</v>
      </c>
      <c r="U51" s="87">
        <v>-17395</v>
      </c>
      <c r="V51" s="87">
        <v>-9919</v>
      </c>
      <c r="W51" s="226">
        <f t="shared" si="20"/>
        <v>-67009</v>
      </c>
      <c r="X51" s="87">
        <v>-9614</v>
      </c>
      <c r="Y51" s="87">
        <v>-8919</v>
      </c>
      <c r="Z51" s="87">
        <v>-15627</v>
      </c>
      <c r="AA51" s="87">
        <v>-32849</v>
      </c>
      <c r="AB51" s="226">
        <f t="shared" si="21"/>
        <v>-39389</v>
      </c>
      <c r="AC51" s="87">
        <v>-46278</v>
      </c>
      <c r="AD51" s="87">
        <v>1688</v>
      </c>
      <c r="AE51" s="87">
        <v>11838</v>
      </c>
      <c r="AF51" s="87">
        <v>-6637</v>
      </c>
      <c r="AG51" s="202"/>
      <c r="AH51" s="202"/>
    </row>
    <row r="52" spans="1:34">
      <c r="A52" s="7" t="s">
        <v>125</v>
      </c>
      <c r="B52" s="48" t="s">
        <v>177</v>
      </c>
      <c r="C52" s="69">
        <f t="shared" si="18"/>
        <v>-430401</v>
      </c>
      <c r="D52" s="122"/>
      <c r="E52" s="87">
        <v>-177823</v>
      </c>
      <c r="F52" s="87">
        <v>-133078</v>
      </c>
      <c r="G52" s="87">
        <v>-119500</v>
      </c>
      <c r="H52" s="226">
        <f t="shared" si="22"/>
        <v>-433959</v>
      </c>
      <c r="I52" s="87">
        <v>-135697</v>
      </c>
      <c r="J52" s="87">
        <v>-96739</v>
      </c>
      <c r="K52" s="87">
        <v>-98334</v>
      </c>
      <c r="L52" s="87">
        <v>-103189</v>
      </c>
      <c r="M52" s="226">
        <f t="shared" si="19"/>
        <v>-346030</v>
      </c>
      <c r="N52" s="87">
        <v>-87617</v>
      </c>
      <c r="O52" s="87">
        <v>-96806</v>
      </c>
      <c r="P52" s="87">
        <v>-63499</v>
      </c>
      <c r="Q52" s="87">
        <v>-98108</v>
      </c>
      <c r="R52" s="226">
        <f t="shared" si="17"/>
        <v>-297810</v>
      </c>
      <c r="S52" s="87">
        <v>-115572</v>
      </c>
      <c r="T52" s="87">
        <v>-86330</v>
      </c>
      <c r="U52" s="87">
        <v>-49645</v>
      </c>
      <c r="V52" s="87">
        <v>-46263</v>
      </c>
      <c r="W52" s="226">
        <f t="shared" si="20"/>
        <v>-235630</v>
      </c>
      <c r="X52" s="87">
        <v>-76754</v>
      </c>
      <c r="Y52" s="87">
        <v>-46936</v>
      </c>
      <c r="Z52" s="87">
        <v>-66391</v>
      </c>
      <c r="AA52" s="87">
        <v>-45549</v>
      </c>
      <c r="AB52" s="226">
        <f t="shared" si="21"/>
        <v>-273794</v>
      </c>
      <c r="AC52" s="87">
        <v>-59221</v>
      </c>
      <c r="AD52" s="87">
        <v>-45746</v>
      </c>
      <c r="AE52" s="87">
        <v>-70704</v>
      </c>
      <c r="AF52" s="87">
        <v>-98123</v>
      </c>
      <c r="AG52" s="202"/>
      <c r="AH52" s="202"/>
    </row>
    <row r="53" spans="1:34">
      <c r="A53" s="7" t="s">
        <v>145</v>
      </c>
      <c r="B53" s="48" t="s">
        <v>177</v>
      </c>
      <c r="C53" s="69">
        <f t="shared" si="18"/>
        <v>14975</v>
      </c>
      <c r="D53" s="122"/>
      <c r="E53" s="87">
        <v>-20627</v>
      </c>
      <c r="F53" s="87">
        <v>34314</v>
      </c>
      <c r="G53" s="87">
        <v>1288</v>
      </c>
      <c r="H53" s="226">
        <f t="shared" si="22"/>
        <v>7100</v>
      </c>
      <c r="I53" s="87">
        <v>123</v>
      </c>
      <c r="J53" s="87">
        <v>-135</v>
      </c>
      <c r="K53" s="87">
        <v>11</v>
      </c>
      <c r="L53" s="87">
        <v>7101</v>
      </c>
      <c r="M53" s="226">
        <f t="shared" si="19"/>
        <v>-64</v>
      </c>
      <c r="N53" s="87">
        <v>-23</v>
      </c>
      <c r="O53" s="87">
        <v>12</v>
      </c>
      <c r="P53" s="87">
        <v>10</v>
      </c>
      <c r="Q53" s="87">
        <v>-63</v>
      </c>
      <c r="R53" s="226">
        <f t="shared" si="17"/>
        <v>-564</v>
      </c>
      <c r="S53" s="87">
        <v>-264</v>
      </c>
      <c r="T53" s="87">
        <v>97</v>
      </c>
      <c r="U53" s="87">
        <v>-731</v>
      </c>
      <c r="V53" s="87">
        <v>334</v>
      </c>
      <c r="W53" s="226">
        <f t="shared" si="20"/>
        <v>-41393</v>
      </c>
      <c r="X53" s="87">
        <v>-1493</v>
      </c>
      <c r="Y53" s="87">
        <v>115</v>
      </c>
      <c r="Z53" s="87">
        <v>4865</v>
      </c>
      <c r="AA53" s="87">
        <v>-44880</v>
      </c>
      <c r="AB53" s="226">
        <f t="shared" si="21"/>
        <v>18623</v>
      </c>
      <c r="AC53" s="87">
        <v>18623</v>
      </c>
      <c r="AD53" s="87"/>
      <c r="AE53" s="87">
        <v>0</v>
      </c>
      <c r="AF53" s="87">
        <v>0</v>
      </c>
      <c r="AG53" s="202"/>
      <c r="AH53" s="202"/>
    </row>
    <row r="54" spans="1:34">
      <c r="A54" s="7" t="s">
        <v>202</v>
      </c>
      <c r="B54" s="48" t="s">
        <v>177</v>
      </c>
      <c r="C54" s="66"/>
      <c r="D54" s="122"/>
      <c r="E54" s="87">
        <v>0</v>
      </c>
      <c r="F54" s="87">
        <v>0</v>
      </c>
      <c r="G54" s="87">
        <v>0</v>
      </c>
      <c r="H54" s="226"/>
      <c r="I54" s="87">
        <v>32425</v>
      </c>
      <c r="J54" s="87">
        <v>-32425</v>
      </c>
      <c r="K54" s="87">
        <v>0</v>
      </c>
      <c r="L54" s="87">
        <v>0</v>
      </c>
      <c r="M54" s="226">
        <f t="shared" si="19"/>
        <v>0</v>
      </c>
      <c r="N54" s="87">
        <v>0</v>
      </c>
      <c r="O54" s="87">
        <v>0</v>
      </c>
      <c r="P54" s="87">
        <v>0</v>
      </c>
      <c r="Q54" s="87">
        <v>0</v>
      </c>
      <c r="R54" s="226">
        <v>0</v>
      </c>
      <c r="S54" s="87">
        <v>0</v>
      </c>
      <c r="T54" s="87">
        <v>0</v>
      </c>
      <c r="U54" s="87">
        <v>0</v>
      </c>
      <c r="V54" s="87">
        <v>0</v>
      </c>
      <c r="W54" s="226">
        <f t="shared" si="20"/>
        <v>0</v>
      </c>
      <c r="X54" s="87">
        <v>-1500000</v>
      </c>
      <c r="Y54" s="87">
        <v>1500000</v>
      </c>
      <c r="Z54" s="87">
        <v>0</v>
      </c>
      <c r="AA54" s="87">
        <v>0</v>
      </c>
      <c r="AB54" s="226">
        <v>0</v>
      </c>
      <c r="AC54" s="87">
        <v>0</v>
      </c>
      <c r="AD54" s="87">
        <v>0</v>
      </c>
      <c r="AE54" s="87">
        <v>0</v>
      </c>
      <c r="AF54" s="87">
        <v>0</v>
      </c>
      <c r="AG54" s="202"/>
      <c r="AH54" s="202"/>
    </row>
    <row r="55" spans="1:34" ht="16.5" customHeight="1">
      <c r="A55" s="7" t="s">
        <v>146</v>
      </c>
      <c r="B55" s="48" t="s">
        <v>177</v>
      </c>
      <c r="C55" s="66"/>
      <c r="D55" s="122"/>
      <c r="E55" s="87">
        <v>0</v>
      </c>
      <c r="F55" s="87">
        <v>0</v>
      </c>
      <c r="G55" s="87">
        <v>0</v>
      </c>
      <c r="H55" s="226">
        <v>0</v>
      </c>
      <c r="I55" s="87">
        <v>0</v>
      </c>
      <c r="J55" s="87">
        <v>0</v>
      </c>
      <c r="K55" s="87">
        <v>0</v>
      </c>
      <c r="L55" s="87">
        <v>0</v>
      </c>
      <c r="M55" s="226">
        <f t="shared" si="19"/>
        <v>76715</v>
      </c>
      <c r="N55" s="87">
        <v>76715</v>
      </c>
      <c r="O55" s="87">
        <v>0</v>
      </c>
      <c r="P55" s="87">
        <v>0</v>
      </c>
      <c r="Q55" s="87">
        <v>0</v>
      </c>
      <c r="R55" s="226">
        <v>0</v>
      </c>
      <c r="S55" s="87">
        <v>0</v>
      </c>
      <c r="T55" s="87">
        <v>0</v>
      </c>
      <c r="U55" s="87">
        <v>0</v>
      </c>
      <c r="V55" s="87">
        <v>0</v>
      </c>
      <c r="W55" s="226"/>
      <c r="X55" s="87">
        <v>0</v>
      </c>
      <c r="Y55" s="87">
        <v>0</v>
      </c>
      <c r="Z55" s="87">
        <v>0</v>
      </c>
      <c r="AA55" s="87">
        <v>0</v>
      </c>
      <c r="AB55" s="226">
        <v>0</v>
      </c>
      <c r="AC55" s="87">
        <v>0</v>
      </c>
      <c r="AD55" s="87">
        <v>0</v>
      </c>
      <c r="AE55" s="87">
        <v>0</v>
      </c>
      <c r="AF55" s="87">
        <v>0</v>
      </c>
      <c r="AG55" s="202"/>
      <c r="AH55" s="202"/>
    </row>
    <row r="56" spans="1:34" ht="16.5" customHeight="1">
      <c r="A56" s="123"/>
      <c r="B56" s="124"/>
      <c r="C56" s="66"/>
      <c r="D56" s="122"/>
      <c r="E56" s="66"/>
      <c r="F56" s="66"/>
      <c r="G56" s="67"/>
      <c r="H56" s="229"/>
      <c r="I56" s="66"/>
      <c r="J56" s="66"/>
      <c r="K56" s="67"/>
      <c r="L56" s="67"/>
      <c r="M56" s="230"/>
      <c r="N56" s="69"/>
      <c r="O56" s="69"/>
      <c r="P56" s="69"/>
      <c r="Q56" s="69"/>
      <c r="R56" s="230"/>
      <c r="S56" s="69"/>
      <c r="T56" s="69"/>
      <c r="U56" s="69"/>
      <c r="V56" s="69"/>
      <c r="W56" s="230"/>
      <c r="X56" s="69"/>
      <c r="Y56" s="69"/>
      <c r="Z56" s="69"/>
      <c r="AA56" s="69"/>
      <c r="AB56" s="230"/>
      <c r="AC56" s="69"/>
      <c r="AD56" s="69"/>
      <c r="AE56" s="69"/>
      <c r="AF56" s="69"/>
      <c r="AG56" s="202"/>
      <c r="AH56" s="202"/>
    </row>
    <row r="57" spans="1:34" s="6" customFormat="1">
      <c r="A57" s="119" t="s">
        <v>20</v>
      </c>
      <c r="B57" s="120" t="s">
        <v>177</v>
      </c>
      <c r="C57" s="121">
        <f t="shared" ref="C57:AF57" si="23">C42+C32</f>
        <v>-136410</v>
      </c>
      <c r="D57" s="121">
        <f t="shared" si="23"/>
        <v>0</v>
      </c>
      <c r="E57" s="121">
        <f t="shared" si="23"/>
        <v>-64147</v>
      </c>
      <c r="F57" s="121">
        <f t="shared" si="23"/>
        <v>13194</v>
      </c>
      <c r="G57" s="121">
        <f t="shared" si="23"/>
        <v>-85457</v>
      </c>
      <c r="H57" s="228">
        <f t="shared" si="23"/>
        <v>-411951</v>
      </c>
      <c r="I57" s="121">
        <f t="shared" si="23"/>
        <v>127150</v>
      </c>
      <c r="J57" s="121">
        <f t="shared" si="23"/>
        <v>-103074</v>
      </c>
      <c r="K57" s="121">
        <f t="shared" si="23"/>
        <v>-186577</v>
      </c>
      <c r="L57" s="121">
        <f t="shared" si="23"/>
        <v>-249450</v>
      </c>
      <c r="M57" s="228">
        <f t="shared" si="23"/>
        <v>-1017392</v>
      </c>
      <c r="N57" s="121">
        <f t="shared" si="23"/>
        <v>-76980</v>
      </c>
      <c r="O57" s="121">
        <f t="shared" si="23"/>
        <v>-353234</v>
      </c>
      <c r="P57" s="121">
        <f t="shared" si="23"/>
        <v>-267520</v>
      </c>
      <c r="Q57" s="121">
        <f t="shared" si="23"/>
        <v>-319658</v>
      </c>
      <c r="R57" s="228">
        <f t="shared" si="23"/>
        <v>-811372</v>
      </c>
      <c r="S57" s="121">
        <f t="shared" si="23"/>
        <v>-213095</v>
      </c>
      <c r="T57" s="121">
        <f t="shared" si="23"/>
        <v>245526</v>
      </c>
      <c r="U57" s="121">
        <f t="shared" si="23"/>
        <v>-171001</v>
      </c>
      <c r="V57" s="121">
        <f t="shared" si="23"/>
        <v>-672802</v>
      </c>
      <c r="W57" s="228">
        <f t="shared" si="23"/>
        <v>-1060452</v>
      </c>
      <c r="X57" s="121">
        <f t="shared" si="23"/>
        <v>-277396</v>
      </c>
      <c r="Y57" s="121">
        <f t="shared" si="23"/>
        <v>902544</v>
      </c>
      <c r="Z57" s="121">
        <f t="shared" si="23"/>
        <v>-742940</v>
      </c>
      <c r="AA57" s="121">
        <f t="shared" si="23"/>
        <v>-942660</v>
      </c>
      <c r="AB57" s="228">
        <f t="shared" si="23"/>
        <v>-2105170</v>
      </c>
      <c r="AC57" s="121">
        <f t="shared" si="23"/>
        <v>-620822</v>
      </c>
      <c r="AD57" s="121">
        <f t="shared" si="23"/>
        <v>-454850</v>
      </c>
      <c r="AE57" s="121">
        <f t="shared" si="23"/>
        <v>-450802</v>
      </c>
      <c r="AF57" s="121">
        <f t="shared" si="23"/>
        <v>-578696</v>
      </c>
      <c r="AG57" s="202"/>
      <c r="AH57" s="202"/>
    </row>
    <row r="58" spans="1:34">
      <c r="A58" s="52"/>
      <c r="B58" s="74"/>
      <c r="C58" s="62"/>
      <c r="D58" s="61"/>
      <c r="E58" s="62"/>
      <c r="F58" s="66"/>
      <c r="G58" s="67"/>
      <c r="H58" s="229"/>
      <c r="I58" s="62"/>
      <c r="J58" s="66"/>
      <c r="K58" s="67"/>
      <c r="L58" s="67"/>
      <c r="M58" s="229"/>
      <c r="N58" s="67"/>
      <c r="O58" s="67"/>
      <c r="P58" s="67"/>
      <c r="Q58" s="67"/>
      <c r="R58" s="229"/>
      <c r="S58" s="67"/>
      <c r="T58" s="67"/>
      <c r="U58" s="67"/>
      <c r="V58" s="67"/>
      <c r="W58" s="229"/>
      <c r="X58" s="67"/>
      <c r="Y58" s="67"/>
      <c r="Z58" s="67"/>
      <c r="AA58" s="67"/>
      <c r="AB58" s="229"/>
      <c r="AC58" s="67"/>
      <c r="AD58" s="67"/>
      <c r="AE58" s="67"/>
      <c r="AF58" s="67"/>
      <c r="AG58" s="202"/>
      <c r="AH58" s="202"/>
    </row>
    <row r="59" spans="1:34">
      <c r="A59" s="7" t="s">
        <v>147</v>
      </c>
      <c r="B59" s="48" t="s">
        <v>177</v>
      </c>
      <c r="C59" s="65">
        <f>D59+E59+F59+G59</f>
        <v>-107963</v>
      </c>
      <c r="D59" s="68"/>
      <c r="E59" s="87">
        <v>-48602</v>
      </c>
      <c r="F59" s="87">
        <v>-31380</v>
      </c>
      <c r="G59" s="87">
        <v>-27981</v>
      </c>
      <c r="H59" s="226">
        <f>I59+J59+K59+L59</f>
        <v>-118185</v>
      </c>
      <c r="I59" s="87">
        <v>-34970</v>
      </c>
      <c r="J59" s="87">
        <v>-23161</v>
      </c>
      <c r="K59" s="87">
        <v>-29431</v>
      </c>
      <c r="L59" s="87">
        <v>-30623</v>
      </c>
      <c r="M59" s="226">
        <f>N59+O59+P59+Q59</f>
        <v>-88886</v>
      </c>
      <c r="N59" s="87">
        <v>-32837</v>
      </c>
      <c r="O59" s="87">
        <v>-14978</v>
      </c>
      <c r="P59" s="87">
        <v>-20385</v>
      </c>
      <c r="Q59" s="87">
        <v>-20686</v>
      </c>
      <c r="R59" s="226">
        <f>S59+T59+U59+V59</f>
        <v>-69987</v>
      </c>
      <c r="S59" s="87">
        <v>-30731</v>
      </c>
      <c r="T59" s="87">
        <v>-6847</v>
      </c>
      <c r="U59" s="87">
        <v>-15481</v>
      </c>
      <c r="V59" s="87">
        <v>-16928</v>
      </c>
      <c r="W59" s="226">
        <f>X59+Y59+Z59+AA59</f>
        <v>-101430</v>
      </c>
      <c r="X59" s="87">
        <v>-451</v>
      </c>
      <c r="Y59" s="87">
        <v>-14233</v>
      </c>
      <c r="Z59" s="87">
        <v>-36418</v>
      </c>
      <c r="AA59" s="87">
        <v>-50328</v>
      </c>
      <c r="AB59" s="226">
        <f>AC59+AD59+AE59+AF59</f>
        <v>-82148</v>
      </c>
      <c r="AC59" s="87">
        <v>-13956</v>
      </c>
      <c r="AD59" s="87">
        <v>-4006</v>
      </c>
      <c r="AE59" s="87">
        <v>-22769</v>
      </c>
      <c r="AF59" s="87">
        <v>-41417</v>
      </c>
      <c r="AG59" s="202"/>
      <c r="AH59" s="202"/>
    </row>
    <row r="60" spans="1:34">
      <c r="A60" s="7" t="s">
        <v>148</v>
      </c>
      <c r="B60" s="48" t="s">
        <v>177</v>
      </c>
      <c r="C60" s="65">
        <f>D60+E60+F60+G60</f>
        <v>-40267</v>
      </c>
      <c r="D60" s="70"/>
      <c r="E60" s="87">
        <v>-14487</v>
      </c>
      <c r="F60" s="87">
        <v>-13022</v>
      </c>
      <c r="G60" s="87">
        <v>-12758</v>
      </c>
      <c r="H60" s="226">
        <f>I60+J60+K60+L60</f>
        <v>-39719</v>
      </c>
      <c r="I60" s="87">
        <v>-11554</v>
      </c>
      <c r="J60" s="87">
        <v>-10270</v>
      </c>
      <c r="K60" s="87">
        <v>-9227</v>
      </c>
      <c r="L60" s="87">
        <v>-8668</v>
      </c>
      <c r="M60" s="226">
        <f>N60+O60+P60+Q60</f>
        <v>-35215</v>
      </c>
      <c r="N60" s="87">
        <v>-8737</v>
      </c>
      <c r="O60" s="87">
        <v>-8787</v>
      </c>
      <c r="P60" s="87">
        <v>-8826</v>
      </c>
      <c r="Q60" s="87">
        <v>-8865</v>
      </c>
      <c r="R60" s="226">
        <f>S60+T60+U60+V60</f>
        <v>-38717</v>
      </c>
      <c r="S60" s="87">
        <v>-9354</v>
      </c>
      <c r="T60" s="87">
        <v>-9271</v>
      </c>
      <c r="U60" s="87">
        <v>-10039</v>
      </c>
      <c r="V60" s="87">
        <v>-10053</v>
      </c>
      <c r="W60" s="226">
        <f>X60+Y60+Z60+AA60</f>
        <v>-680</v>
      </c>
      <c r="X60" s="87">
        <v>-680</v>
      </c>
      <c r="Y60" s="87">
        <v>20268</v>
      </c>
      <c r="Z60" s="87">
        <v>-10070</v>
      </c>
      <c r="AA60" s="87">
        <v>-10198</v>
      </c>
      <c r="AB60" s="226">
        <f>AC60+AD60+AE60+AF60</f>
        <v>-46079</v>
      </c>
      <c r="AC60" s="87">
        <v>-10572</v>
      </c>
      <c r="AD60" s="87">
        <v>-11098</v>
      </c>
      <c r="AE60" s="87">
        <v>-11764</v>
      </c>
      <c r="AF60" s="87">
        <v>-12645</v>
      </c>
      <c r="AG60" s="202"/>
      <c r="AH60" s="202"/>
    </row>
    <row r="61" spans="1:34" ht="15.75">
      <c r="A61" s="50"/>
      <c r="B61" s="48"/>
      <c r="C61" s="65"/>
      <c r="D61" s="70"/>
      <c r="E61" s="69"/>
      <c r="F61" s="69"/>
      <c r="G61" s="69"/>
      <c r="H61" s="230"/>
      <c r="I61" s="69"/>
      <c r="J61" s="69"/>
      <c r="K61" s="69"/>
      <c r="L61" s="69"/>
      <c r="M61" s="230"/>
      <c r="N61" s="69"/>
      <c r="O61" s="69"/>
      <c r="P61" s="69"/>
      <c r="Q61" s="69"/>
      <c r="R61" s="230"/>
      <c r="S61" s="69"/>
      <c r="T61" s="69"/>
      <c r="U61" s="69"/>
      <c r="V61" s="69"/>
      <c r="W61" s="230"/>
      <c r="X61" s="69"/>
      <c r="Y61" s="69"/>
      <c r="Z61" s="69"/>
      <c r="AA61" s="69"/>
      <c r="AB61" s="230"/>
      <c r="AC61" s="69"/>
      <c r="AD61" s="69"/>
      <c r="AE61" s="69"/>
      <c r="AF61" s="69"/>
      <c r="AG61" s="202"/>
      <c r="AH61" s="202"/>
    </row>
    <row r="62" spans="1:34" s="6" customFormat="1">
      <c r="A62" s="5" t="s">
        <v>192</v>
      </c>
      <c r="B62" s="10" t="s">
        <v>177</v>
      </c>
      <c r="C62" s="19">
        <f t="shared" ref="C62:AA62" si="24">C60+C59+C57+C30</f>
        <v>280488</v>
      </c>
      <c r="D62" s="19">
        <f t="shared" si="24"/>
        <v>0</v>
      </c>
      <c r="E62" s="19">
        <f t="shared" si="24"/>
        <v>-66391</v>
      </c>
      <c r="F62" s="19">
        <f t="shared" si="24"/>
        <v>183013</v>
      </c>
      <c r="G62" s="19">
        <f t="shared" si="24"/>
        <v>163866</v>
      </c>
      <c r="H62" s="231">
        <f>H60+H59+H57+H30</f>
        <v>927238</v>
      </c>
      <c r="I62" s="19">
        <f>I60+I59+I57+I30</f>
        <v>381993</v>
      </c>
      <c r="J62" s="19">
        <f t="shared" si="24"/>
        <v>270504</v>
      </c>
      <c r="K62" s="19">
        <f t="shared" si="24"/>
        <v>225943</v>
      </c>
      <c r="L62" s="19">
        <f t="shared" si="24"/>
        <v>48798</v>
      </c>
      <c r="M62" s="231">
        <f t="shared" si="24"/>
        <v>335064</v>
      </c>
      <c r="N62" s="19">
        <f t="shared" si="24"/>
        <v>207423</v>
      </c>
      <c r="O62" s="19">
        <f t="shared" si="24"/>
        <v>19365</v>
      </c>
      <c r="P62" s="19">
        <f t="shared" si="24"/>
        <v>50787</v>
      </c>
      <c r="Q62" s="19">
        <f t="shared" si="24"/>
        <v>57489</v>
      </c>
      <c r="R62" s="231">
        <f t="shared" si="24"/>
        <v>112124</v>
      </c>
      <c r="S62" s="19">
        <f t="shared" si="24"/>
        <v>-41183</v>
      </c>
      <c r="T62" s="19">
        <f t="shared" si="24"/>
        <v>273611</v>
      </c>
      <c r="U62" s="19">
        <f t="shared" si="24"/>
        <v>14313</v>
      </c>
      <c r="V62" s="19">
        <f t="shared" si="24"/>
        <v>-134617</v>
      </c>
      <c r="W62" s="231">
        <f t="shared" si="24"/>
        <v>1689909</v>
      </c>
      <c r="X62" s="19">
        <f t="shared" si="24"/>
        <v>-75773</v>
      </c>
      <c r="Y62" s="19">
        <f t="shared" si="24"/>
        <v>1700789</v>
      </c>
      <c r="Z62" s="19">
        <f>Z60+Z59+Z57+Z30</f>
        <v>-35548</v>
      </c>
      <c r="AA62" s="19">
        <f t="shared" si="24"/>
        <v>100384</v>
      </c>
      <c r="AB62" s="231">
        <f>AB60+AB59+AB57+AB30</f>
        <v>802253</v>
      </c>
      <c r="AC62" s="19">
        <f>AC60+AC59+AC57+AC30</f>
        <v>-38625</v>
      </c>
      <c r="AD62" s="19">
        <f>AD60+AD59+AD57+AD30</f>
        <v>198247</v>
      </c>
      <c r="AE62" s="19">
        <f>AE60+AE59+AE57+AE30</f>
        <v>301466</v>
      </c>
      <c r="AF62" s="19">
        <f>AF60+AF59+AF57+AF30</f>
        <v>341165</v>
      </c>
      <c r="AG62" s="202"/>
      <c r="AH62" s="202"/>
    </row>
    <row r="63" spans="1:34" s="6" customFormat="1">
      <c r="A63" s="83"/>
      <c r="B63" s="48"/>
      <c r="C63" s="82"/>
      <c r="D63" s="82"/>
      <c r="E63" s="82"/>
      <c r="F63" s="82"/>
      <c r="G63" s="82"/>
      <c r="H63" s="224"/>
      <c r="I63" s="82"/>
      <c r="J63" s="82"/>
      <c r="K63" s="82"/>
      <c r="L63" s="82"/>
      <c r="M63" s="224"/>
      <c r="N63" s="82"/>
      <c r="O63" s="82"/>
      <c r="P63" s="82"/>
      <c r="Q63" s="82"/>
      <c r="R63" s="224"/>
      <c r="S63" s="82"/>
      <c r="T63" s="82"/>
      <c r="U63" s="82"/>
      <c r="V63" s="82"/>
      <c r="W63" s="224"/>
      <c r="X63" s="82"/>
      <c r="Y63" s="82"/>
      <c r="Z63" s="82"/>
      <c r="AA63" s="82"/>
      <c r="AB63" s="224"/>
      <c r="AC63" s="82"/>
      <c r="AD63" s="82"/>
      <c r="AE63" s="82"/>
      <c r="AF63" s="82"/>
      <c r="AG63" s="202"/>
      <c r="AH63" s="202"/>
    </row>
    <row r="64" spans="1:34" s="6" customFormat="1">
      <c r="A64" s="173" t="s">
        <v>207</v>
      </c>
      <c r="B64" s="174"/>
      <c r="C64" s="175"/>
      <c r="D64" s="175"/>
      <c r="E64" s="175"/>
      <c r="F64" s="175"/>
      <c r="G64" s="175"/>
      <c r="H64" s="237"/>
      <c r="I64" s="175"/>
      <c r="J64" s="175"/>
      <c r="K64" s="175"/>
      <c r="L64" s="175"/>
      <c r="M64" s="237"/>
      <c r="N64" s="175"/>
      <c r="O64" s="175"/>
      <c r="P64" s="175"/>
      <c r="Q64" s="175"/>
      <c r="R64" s="237"/>
      <c r="S64" s="175"/>
      <c r="T64" s="175"/>
      <c r="U64" s="175"/>
      <c r="V64" s="175"/>
      <c r="W64" s="237"/>
      <c r="X64" s="175"/>
      <c r="Y64" s="175"/>
      <c r="Z64" s="175"/>
      <c r="AA64" s="175"/>
      <c r="AB64" s="237"/>
      <c r="AC64" s="175"/>
      <c r="AD64" s="175"/>
      <c r="AE64" s="175"/>
      <c r="AF64" s="175"/>
      <c r="AG64" s="202"/>
      <c r="AH64" s="202"/>
    </row>
    <row r="65" spans="1:36">
      <c r="A65" s="7" t="s">
        <v>149</v>
      </c>
      <c r="B65" s="48" t="s">
        <v>177</v>
      </c>
      <c r="C65" s="69">
        <f>D65+E65+F65+G65</f>
        <v>-477010</v>
      </c>
      <c r="D65" s="18"/>
      <c r="E65" s="87">
        <v>-248769</v>
      </c>
      <c r="F65" s="87">
        <v>-140561</v>
      </c>
      <c r="G65" s="87">
        <v>-87680</v>
      </c>
      <c r="H65" s="226">
        <f>I65+J65+K65+L65</f>
        <v>-496400</v>
      </c>
      <c r="I65" s="87">
        <v>-196823</v>
      </c>
      <c r="J65" s="87">
        <v>-107484</v>
      </c>
      <c r="K65" s="87">
        <v>-117565</v>
      </c>
      <c r="L65" s="87">
        <v>-74528</v>
      </c>
      <c r="M65" s="226">
        <f>N65+O65+P65+Q65</f>
        <v>-406661</v>
      </c>
      <c r="N65" s="87">
        <v>-151684</v>
      </c>
      <c r="O65" s="87">
        <v>-100998</v>
      </c>
      <c r="P65" s="87">
        <v>-82558</v>
      </c>
      <c r="Q65" s="87">
        <v>-71421</v>
      </c>
      <c r="R65" s="226">
        <f>S65+T65+U65+V65</f>
        <v>-379777</v>
      </c>
      <c r="S65" s="87">
        <v>-147881</v>
      </c>
      <c r="T65" s="87">
        <v>-93641</v>
      </c>
      <c r="U65" s="87">
        <v>-80480</v>
      </c>
      <c r="V65" s="87">
        <v>-57775</v>
      </c>
      <c r="W65" s="226">
        <f>X65+Y65+Z65+AA65</f>
        <v>-217653</v>
      </c>
      <c r="X65" s="87">
        <v>-71171</v>
      </c>
      <c r="Y65" s="87">
        <v>-51857</v>
      </c>
      <c r="Z65" s="87">
        <v>-66354</v>
      </c>
      <c r="AA65" s="87">
        <v>-28271</v>
      </c>
      <c r="AB65" s="226">
        <f>AC65+AD65+AE65+AF65</f>
        <v>-82178</v>
      </c>
      <c r="AC65" s="87">
        <v>-27101</v>
      </c>
      <c r="AD65" s="87">
        <v>-17339</v>
      </c>
      <c r="AE65" s="87">
        <v>-13595</v>
      </c>
      <c r="AF65" s="87">
        <v>-24143</v>
      </c>
      <c r="AG65" s="202"/>
      <c r="AH65" s="202"/>
    </row>
    <row r="66" spans="1:36">
      <c r="A66" s="7" t="s">
        <v>150</v>
      </c>
      <c r="B66" s="48" t="s">
        <v>177</v>
      </c>
      <c r="C66" s="65">
        <f>D66+E66+F66+G66</f>
        <v>69458</v>
      </c>
      <c r="D66" s="18"/>
      <c r="E66" s="87">
        <v>69374</v>
      </c>
      <c r="F66" s="87">
        <v>284</v>
      </c>
      <c r="G66" s="87">
        <v>-200</v>
      </c>
      <c r="H66" s="226">
        <f>I66+J66+K66+L66</f>
        <v>19909</v>
      </c>
      <c r="I66" s="87">
        <v>938</v>
      </c>
      <c r="J66" s="87">
        <v>-215</v>
      </c>
      <c r="K66" s="87">
        <v>18330</v>
      </c>
      <c r="L66" s="87">
        <v>856</v>
      </c>
      <c r="M66" s="226">
        <f>N66+O66+P66+Q66</f>
        <v>693</v>
      </c>
      <c r="N66" s="87">
        <v>158</v>
      </c>
      <c r="O66" s="87">
        <v>-267</v>
      </c>
      <c r="P66" s="87">
        <v>-225</v>
      </c>
      <c r="Q66" s="87">
        <v>1027</v>
      </c>
      <c r="R66" s="226">
        <f>S66+T66+U66+V66</f>
        <v>8996</v>
      </c>
      <c r="S66" s="87">
        <v>-2148</v>
      </c>
      <c r="T66" s="87">
        <v>11109</v>
      </c>
      <c r="U66" s="87">
        <v>151</v>
      </c>
      <c r="V66" s="87">
        <v>-116</v>
      </c>
      <c r="W66" s="226">
        <f>X66+Y66+Z66+AA66</f>
        <v>-5628</v>
      </c>
      <c r="X66" s="87">
        <v>-5135</v>
      </c>
      <c r="Y66" s="87">
        <v>42</v>
      </c>
      <c r="Z66" s="87">
        <v>-721</v>
      </c>
      <c r="AA66" s="87">
        <v>186</v>
      </c>
      <c r="AB66" s="226">
        <f>AC66+AD66+AE66+AF66</f>
        <v>-523</v>
      </c>
      <c r="AC66" s="87">
        <v>-29295</v>
      </c>
      <c r="AD66" s="87">
        <v>137</v>
      </c>
      <c r="AE66" s="87">
        <v>844</v>
      </c>
      <c r="AF66" s="87">
        <v>27791</v>
      </c>
      <c r="AG66" s="202"/>
      <c r="AH66" s="202"/>
    </row>
    <row r="67" spans="1:36">
      <c r="A67" s="7"/>
      <c r="B67" s="48"/>
      <c r="C67" s="65"/>
      <c r="D67" s="18"/>
      <c r="E67" s="87"/>
      <c r="F67" s="87"/>
      <c r="G67" s="87"/>
      <c r="H67" s="226"/>
      <c r="I67" s="87"/>
      <c r="J67" s="87"/>
      <c r="K67" s="87"/>
      <c r="L67" s="87"/>
      <c r="M67" s="226"/>
      <c r="N67" s="87"/>
      <c r="O67" s="87"/>
      <c r="P67" s="87"/>
      <c r="Q67" s="87"/>
      <c r="R67" s="226"/>
      <c r="S67" s="87"/>
      <c r="T67" s="87"/>
      <c r="U67" s="87"/>
      <c r="V67" s="87"/>
      <c r="W67" s="226"/>
      <c r="X67" s="87"/>
      <c r="Y67" s="87"/>
      <c r="Z67" s="87"/>
      <c r="AA67" s="87"/>
      <c r="AB67" s="226"/>
      <c r="AC67" s="87"/>
      <c r="AD67" s="87"/>
      <c r="AE67" s="87"/>
      <c r="AF67" s="87"/>
      <c r="AG67" s="202"/>
      <c r="AH67" s="202"/>
    </row>
    <row r="68" spans="1:36" s="6" customFormat="1">
      <c r="A68" s="5" t="s">
        <v>117</v>
      </c>
      <c r="B68" s="10" t="s">
        <v>177</v>
      </c>
      <c r="C68" s="19">
        <f>SUM(C63:C66)</f>
        <v>-407552</v>
      </c>
      <c r="D68" s="19">
        <f>SUM(D63:D66)</f>
        <v>0</v>
      </c>
      <c r="E68" s="19">
        <f>SUM(E63:E66)</f>
        <v>-179395</v>
      </c>
      <c r="F68" s="19">
        <f>SUM(F63:F66)</f>
        <v>-140277</v>
      </c>
      <c r="G68" s="19">
        <f>SUM(G63:G66)</f>
        <v>-87880</v>
      </c>
      <c r="H68" s="231">
        <f t="shared" ref="H68:M68" si="25">SUM(H64:H66)</f>
        <v>-476491</v>
      </c>
      <c r="I68" s="19">
        <f t="shared" si="25"/>
        <v>-195885</v>
      </c>
      <c r="J68" s="19">
        <f t="shared" si="25"/>
        <v>-107699</v>
      </c>
      <c r="K68" s="19">
        <f t="shared" si="25"/>
        <v>-99235</v>
      </c>
      <c r="L68" s="19">
        <f t="shared" si="25"/>
        <v>-73672</v>
      </c>
      <c r="M68" s="231">
        <f t="shared" si="25"/>
        <v>-405968</v>
      </c>
      <c r="N68" s="19">
        <f t="shared" ref="N68:AA68" si="26">SUM(N65:N66)</f>
        <v>-151526</v>
      </c>
      <c r="O68" s="19">
        <f t="shared" si="26"/>
        <v>-101265</v>
      </c>
      <c r="P68" s="19">
        <f t="shared" si="26"/>
        <v>-82783</v>
      </c>
      <c r="Q68" s="19">
        <f>SUM(Q65:Q66)</f>
        <v>-70394</v>
      </c>
      <c r="R68" s="231">
        <f>SUM(R64:R66)</f>
        <v>-370781</v>
      </c>
      <c r="S68" s="19">
        <f t="shared" si="26"/>
        <v>-150029</v>
      </c>
      <c r="T68" s="19">
        <f t="shared" si="26"/>
        <v>-82532</v>
      </c>
      <c r="U68" s="19">
        <f t="shared" si="26"/>
        <v>-80329</v>
      </c>
      <c r="V68" s="19">
        <f t="shared" si="26"/>
        <v>-57891</v>
      </c>
      <c r="W68" s="231">
        <f>SUM(W65:W66)</f>
        <v>-223281</v>
      </c>
      <c r="X68" s="19">
        <f t="shared" si="26"/>
        <v>-76306</v>
      </c>
      <c r="Y68" s="19">
        <f t="shared" si="26"/>
        <v>-51815</v>
      </c>
      <c r="Z68" s="19">
        <f>SUM(Z65:Z66)</f>
        <v>-67075</v>
      </c>
      <c r="AA68" s="19">
        <f t="shared" si="26"/>
        <v>-28085</v>
      </c>
      <c r="AB68" s="231">
        <f>SUM(AB65:AB66)</f>
        <v>-82701</v>
      </c>
      <c r="AC68" s="19">
        <f>SUM(AC65:AC66)</f>
        <v>-56396</v>
      </c>
      <c r="AD68" s="19">
        <f>SUM(AD65:AD66)</f>
        <v>-17202</v>
      </c>
      <c r="AE68" s="19">
        <f>SUM(AE65:AE66)</f>
        <v>-12751</v>
      </c>
      <c r="AF68" s="19">
        <f>SUM(AF65:AF66)</f>
        <v>3648</v>
      </c>
      <c r="AG68" s="202"/>
      <c r="AH68" s="202"/>
    </row>
    <row r="69" spans="1:36">
      <c r="A69" s="52"/>
      <c r="B69" s="74"/>
      <c r="C69" s="62"/>
      <c r="D69" s="61"/>
      <c r="E69" s="62"/>
      <c r="F69" s="63"/>
      <c r="G69" s="64"/>
      <c r="H69" s="232"/>
      <c r="I69" s="62"/>
      <c r="J69" s="63"/>
      <c r="K69" s="64"/>
      <c r="L69" s="64"/>
      <c r="M69" s="232"/>
      <c r="N69" s="64"/>
      <c r="O69" s="64"/>
      <c r="P69" s="64"/>
      <c r="Q69" s="64"/>
      <c r="R69" s="232"/>
      <c r="S69" s="64"/>
      <c r="T69" s="64"/>
      <c r="U69" s="64"/>
      <c r="V69" s="64"/>
      <c r="W69" s="232"/>
      <c r="X69" s="64"/>
      <c r="Y69" s="64"/>
      <c r="Z69" s="64"/>
      <c r="AA69" s="64"/>
      <c r="AB69" s="232"/>
      <c r="AC69" s="64"/>
      <c r="AD69" s="64"/>
      <c r="AE69" s="64"/>
      <c r="AF69" s="64"/>
      <c r="AG69" s="202"/>
      <c r="AH69" s="202"/>
    </row>
    <row r="70" spans="1:36" s="6" customFormat="1">
      <c r="A70" s="173" t="s">
        <v>204</v>
      </c>
      <c r="B70" s="174"/>
      <c r="C70" s="175"/>
      <c r="D70" s="175"/>
      <c r="E70" s="175"/>
      <c r="F70" s="175"/>
      <c r="G70" s="175"/>
      <c r="H70" s="237"/>
      <c r="I70" s="175"/>
      <c r="J70" s="175"/>
      <c r="K70" s="175"/>
      <c r="L70" s="175"/>
      <c r="M70" s="237"/>
      <c r="N70" s="175"/>
      <c r="O70" s="175"/>
      <c r="P70" s="175"/>
      <c r="Q70" s="175"/>
      <c r="R70" s="237"/>
      <c r="S70" s="175"/>
      <c r="T70" s="175"/>
      <c r="U70" s="175"/>
      <c r="V70" s="175"/>
      <c r="W70" s="237"/>
      <c r="X70" s="175"/>
      <c r="Y70" s="175"/>
      <c r="Z70" s="175"/>
      <c r="AA70" s="175"/>
      <c r="AB70" s="237"/>
      <c r="AC70" s="175"/>
      <c r="AD70" s="175"/>
      <c r="AE70" s="175"/>
      <c r="AF70" s="175"/>
      <c r="AG70" s="202"/>
      <c r="AH70" s="202"/>
    </row>
    <row r="71" spans="1:36">
      <c r="A71" s="112" t="s">
        <v>151</v>
      </c>
      <c r="B71" s="48" t="s">
        <v>177</v>
      </c>
      <c r="C71" s="65">
        <f>D71+E71+F71+G71</f>
        <v>-21522</v>
      </c>
      <c r="D71" s="71"/>
      <c r="E71" s="87">
        <v>-7985</v>
      </c>
      <c r="F71" s="87">
        <v>-6921</v>
      </c>
      <c r="G71" s="87">
        <v>-6616</v>
      </c>
      <c r="H71" s="226">
        <f>I71+J71+K71+L71</f>
        <v>-20117</v>
      </c>
      <c r="I71" s="87">
        <v>-6131</v>
      </c>
      <c r="J71" s="87">
        <v>-5116</v>
      </c>
      <c r="K71" s="87">
        <v>-4694</v>
      </c>
      <c r="L71" s="87">
        <v>-4176</v>
      </c>
      <c r="M71" s="226">
        <f>N71+O71+P71+Q71</f>
        <v>-15948</v>
      </c>
      <c r="N71" s="87">
        <v>-4105</v>
      </c>
      <c r="O71" s="87">
        <v>-4028</v>
      </c>
      <c r="P71" s="87">
        <v>-3946</v>
      </c>
      <c r="Q71" s="87">
        <v>-3869</v>
      </c>
      <c r="R71" s="226">
        <f>S71+T71+U71+V71</f>
        <v>-61162</v>
      </c>
      <c r="S71" s="87">
        <v>-3790</v>
      </c>
      <c r="T71" s="87">
        <v>-43596</v>
      </c>
      <c r="U71" s="87">
        <v>-6910</v>
      </c>
      <c r="V71" s="87">
        <v>-6866</v>
      </c>
      <c r="W71" s="226">
        <f>X71+Y71+Z71+AA71</f>
        <v>-66703</v>
      </c>
      <c r="X71" s="87">
        <v>-16191</v>
      </c>
      <c r="Y71" s="87">
        <v>-37124</v>
      </c>
      <c r="Z71" s="87">
        <v>-6760</v>
      </c>
      <c r="AA71" s="87">
        <v>-6628</v>
      </c>
      <c r="AB71" s="226">
        <f>AC71+AD71+AE71+AF71</f>
        <v>-141997</v>
      </c>
      <c r="AC71" s="87">
        <v>-35566</v>
      </c>
      <c r="AD71" s="87">
        <v>-35547</v>
      </c>
      <c r="AE71" s="87">
        <v>-35495</v>
      </c>
      <c r="AF71" s="87">
        <v>-35389</v>
      </c>
      <c r="AG71" s="202"/>
      <c r="AH71" s="202"/>
    </row>
    <row r="72" spans="1:36">
      <c r="A72" s="112" t="s">
        <v>152</v>
      </c>
      <c r="B72" s="48" t="s">
        <v>177</v>
      </c>
      <c r="C72" s="65">
        <f>D72+E72+F72+G72</f>
        <v>121091</v>
      </c>
      <c r="D72" s="71"/>
      <c r="E72" s="87">
        <v>60259</v>
      </c>
      <c r="F72" s="87">
        <v>59643</v>
      </c>
      <c r="G72" s="87">
        <v>1189</v>
      </c>
      <c r="H72" s="226">
        <f>I72+J72+K72+L72</f>
        <v>226393</v>
      </c>
      <c r="I72" s="87">
        <v>95947</v>
      </c>
      <c r="J72" s="87">
        <v>36508</v>
      </c>
      <c r="K72" s="87">
        <v>93938</v>
      </c>
      <c r="L72" s="87">
        <v>0</v>
      </c>
      <c r="M72" s="226">
        <f>N72+O72+P72+Q72</f>
        <v>0</v>
      </c>
      <c r="N72" s="87">
        <v>0</v>
      </c>
      <c r="O72" s="87">
        <v>0</v>
      </c>
      <c r="P72" s="87">
        <v>0</v>
      </c>
      <c r="Q72" s="87">
        <v>0</v>
      </c>
      <c r="R72" s="226">
        <v>0</v>
      </c>
      <c r="S72" s="87">
        <v>0</v>
      </c>
      <c r="T72" s="87">
        <v>0</v>
      </c>
      <c r="U72" s="87">
        <v>0</v>
      </c>
      <c r="V72" s="87">
        <v>0</v>
      </c>
      <c r="W72" s="226">
        <v>0</v>
      </c>
      <c r="X72" s="87">
        <v>0</v>
      </c>
      <c r="Y72" s="87">
        <v>0</v>
      </c>
      <c r="Z72" s="87">
        <v>0</v>
      </c>
      <c r="AA72" s="87">
        <v>0</v>
      </c>
      <c r="AB72" s="226">
        <f t="shared" ref="AB72:AB75" si="27">AC72+AD72+AE72+AF72</f>
        <v>0</v>
      </c>
      <c r="AC72" s="87">
        <v>0</v>
      </c>
      <c r="AD72" s="87">
        <v>0</v>
      </c>
      <c r="AE72" s="87">
        <v>0</v>
      </c>
      <c r="AF72" s="87">
        <v>0</v>
      </c>
      <c r="AG72" s="202"/>
      <c r="AH72" s="202"/>
    </row>
    <row r="73" spans="1:36">
      <c r="A73" s="112" t="s">
        <v>153</v>
      </c>
      <c r="B73" s="48" t="s">
        <v>177</v>
      </c>
      <c r="C73" s="65">
        <f>D73+E73+F73+G73</f>
        <v>0</v>
      </c>
      <c r="D73" s="71"/>
      <c r="E73" s="87">
        <v>0</v>
      </c>
      <c r="F73" s="87">
        <v>0</v>
      </c>
      <c r="G73" s="87">
        <v>0</v>
      </c>
      <c r="H73" s="226">
        <f>I73+J73+K73+L73</f>
        <v>-18666</v>
      </c>
      <c r="I73" s="87">
        <v>0</v>
      </c>
      <c r="J73" s="87">
        <v>0</v>
      </c>
      <c r="K73" s="87">
        <v>-18666</v>
      </c>
      <c r="L73" s="87">
        <v>0</v>
      </c>
      <c r="M73" s="226">
        <f>N73+O73+P73+Q73</f>
        <v>0</v>
      </c>
      <c r="N73" s="87">
        <v>0</v>
      </c>
      <c r="O73" s="87">
        <v>0</v>
      </c>
      <c r="P73" s="87">
        <v>0</v>
      </c>
      <c r="Q73" s="87">
        <v>0</v>
      </c>
      <c r="R73" s="226">
        <v>0</v>
      </c>
      <c r="S73" s="87">
        <v>0</v>
      </c>
      <c r="T73" s="87">
        <v>0</v>
      </c>
      <c r="U73" s="87">
        <v>0</v>
      </c>
      <c r="V73" s="87">
        <v>0</v>
      </c>
      <c r="W73" s="226">
        <v>0</v>
      </c>
      <c r="X73" s="87">
        <v>0</v>
      </c>
      <c r="Y73" s="87">
        <v>0</v>
      </c>
      <c r="Z73" s="87">
        <v>0</v>
      </c>
      <c r="AA73" s="87">
        <v>0</v>
      </c>
      <c r="AB73" s="226">
        <f t="shared" si="27"/>
        <v>0</v>
      </c>
      <c r="AC73" s="87">
        <v>0</v>
      </c>
      <c r="AD73" s="87">
        <v>0</v>
      </c>
      <c r="AE73" s="87">
        <v>0</v>
      </c>
      <c r="AF73" s="87">
        <v>0</v>
      </c>
      <c r="AG73" s="202"/>
      <c r="AH73" s="202"/>
    </row>
    <row r="74" spans="1:36">
      <c r="A74" s="112" t="s">
        <v>154</v>
      </c>
      <c r="B74" s="48" t="s">
        <v>177</v>
      </c>
      <c r="C74" s="65">
        <f>D74+E74+F74+G74</f>
        <v>0</v>
      </c>
      <c r="D74" s="71"/>
      <c r="E74" s="87">
        <v>0</v>
      </c>
      <c r="F74" s="87">
        <v>0</v>
      </c>
      <c r="G74" s="87">
        <v>0</v>
      </c>
      <c r="H74" s="226">
        <f>I74+J74+K74+L74</f>
        <v>0</v>
      </c>
      <c r="I74" s="87">
        <v>0</v>
      </c>
      <c r="J74" s="87">
        <v>0</v>
      </c>
      <c r="K74" s="87">
        <v>0</v>
      </c>
      <c r="L74" s="87">
        <v>0</v>
      </c>
      <c r="M74" s="226">
        <f>N74+O74+P74+Q74</f>
        <v>0</v>
      </c>
      <c r="N74" s="87">
        <v>0</v>
      </c>
      <c r="O74" s="87">
        <v>0</v>
      </c>
      <c r="P74" s="87">
        <v>0</v>
      </c>
      <c r="Q74" s="87">
        <v>0</v>
      </c>
      <c r="R74" s="226">
        <v>0</v>
      </c>
      <c r="S74" s="87">
        <v>0</v>
      </c>
      <c r="T74" s="87">
        <v>0</v>
      </c>
      <c r="U74" s="87">
        <v>0</v>
      </c>
      <c r="V74" s="87">
        <v>0</v>
      </c>
      <c r="W74" s="226">
        <v>0</v>
      </c>
      <c r="X74" s="87">
        <v>0</v>
      </c>
      <c r="Y74" s="87">
        <v>0</v>
      </c>
      <c r="Z74" s="87">
        <v>0</v>
      </c>
      <c r="AA74" s="87">
        <v>0</v>
      </c>
      <c r="AB74" s="226">
        <f t="shared" si="27"/>
        <v>-85790</v>
      </c>
      <c r="AC74" s="87">
        <v>0</v>
      </c>
      <c r="AD74" s="87">
        <v>0</v>
      </c>
      <c r="AE74" s="87">
        <v>-85790</v>
      </c>
      <c r="AF74" s="87">
        <v>0</v>
      </c>
      <c r="AG74" s="202"/>
      <c r="AH74" s="202"/>
    </row>
    <row r="75" spans="1:36">
      <c r="A75" s="112" t="s">
        <v>155</v>
      </c>
      <c r="B75" s="48" t="s">
        <v>177</v>
      </c>
      <c r="C75" s="65">
        <f>D75+E75+F75+G75</f>
        <v>0</v>
      </c>
      <c r="D75" s="71"/>
      <c r="E75" s="87">
        <v>0</v>
      </c>
      <c r="F75" s="87">
        <v>0</v>
      </c>
      <c r="G75" s="87">
        <v>0</v>
      </c>
      <c r="H75" s="226">
        <f>I75+J75+K75+L75</f>
        <v>-100128</v>
      </c>
      <c r="I75" s="87">
        <v>-100128</v>
      </c>
      <c r="J75" s="87">
        <v>0</v>
      </c>
      <c r="K75" s="87">
        <v>0</v>
      </c>
      <c r="L75" s="87">
        <v>0</v>
      </c>
      <c r="M75" s="226">
        <f>N75+O75+P75+Q75</f>
        <v>-6703</v>
      </c>
      <c r="N75" s="87">
        <v>-6703</v>
      </c>
      <c r="O75" s="87">
        <v>0</v>
      </c>
      <c r="P75" s="87">
        <v>0</v>
      </c>
      <c r="Q75" s="87">
        <v>0</v>
      </c>
      <c r="R75" s="226">
        <v>0</v>
      </c>
      <c r="S75" s="87">
        <v>0</v>
      </c>
      <c r="T75" s="87">
        <v>0</v>
      </c>
      <c r="U75" s="87">
        <v>0</v>
      </c>
      <c r="V75" s="87">
        <v>0</v>
      </c>
      <c r="W75" s="226">
        <v>0</v>
      </c>
      <c r="X75" s="87">
        <v>0</v>
      </c>
      <c r="Y75" s="87">
        <v>0</v>
      </c>
      <c r="Z75" s="87">
        <v>0</v>
      </c>
      <c r="AA75" s="87">
        <v>0</v>
      </c>
      <c r="AB75" s="226">
        <f t="shared" si="27"/>
        <v>-31328</v>
      </c>
      <c r="AC75" s="87">
        <v>0</v>
      </c>
      <c r="AD75" s="87">
        <v>0</v>
      </c>
      <c r="AE75" s="87">
        <v>-31328</v>
      </c>
      <c r="AF75" s="87">
        <v>0</v>
      </c>
      <c r="AG75" s="202"/>
      <c r="AH75" s="202"/>
    </row>
    <row r="76" spans="1:36" ht="15.75">
      <c r="A76" s="53"/>
      <c r="B76" s="48"/>
      <c r="C76" s="65"/>
      <c r="D76" s="71"/>
      <c r="E76" s="18"/>
      <c r="F76" s="18"/>
      <c r="G76" s="18"/>
      <c r="H76" s="164"/>
      <c r="I76" s="18"/>
      <c r="J76" s="18"/>
      <c r="K76" s="18"/>
      <c r="L76" s="18"/>
      <c r="M76" s="164"/>
      <c r="N76" s="18"/>
      <c r="O76" s="18"/>
      <c r="P76" s="18"/>
      <c r="Q76" s="18"/>
      <c r="R76" s="164"/>
      <c r="S76" s="18"/>
      <c r="T76" s="18"/>
      <c r="U76" s="18"/>
      <c r="V76" s="18"/>
      <c r="W76" s="164"/>
      <c r="X76" s="18"/>
      <c r="Y76" s="18"/>
      <c r="Z76" s="18"/>
      <c r="AA76" s="18"/>
      <c r="AB76" s="164"/>
      <c r="AC76" s="18"/>
      <c r="AD76" s="18"/>
      <c r="AE76" s="18"/>
      <c r="AF76" s="18"/>
      <c r="AG76" s="202"/>
      <c r="AH76" s="202"/>
    </row>
    <row r="77" spans="1:36" s="6" customFormat="1">
      <c r="A77" s="5" t="s">
        <v>21</v>
      </c>
      <c r="B77" s="10" t="s">
        <v>177</v>
      </c>
      <c r="C77" s="19">
        <f t="shared" ref="C77:AA77" si="28">SUM(C71:C75)</f>
        <v>99569</v>
      </c>
      <c r="D77" s="19">
        <f t="shared" si="28"/>
        <v>0</v>
      </c>
      <c r="E77" s="19">
        <f t="shared" si="28"/>
        <v>52274</v>
      </c>
      <c r="F77" s="19">
        <f t="shared" si="28"/>
        <v>52722</v>
      </c>
      <c r="G77" s="19">
        <f t="shared" si="28"/>
        <v>-5427</v>
      </c>
      <c r="H77" s="231">
        <f t="shared" si="28"/>
        <v>87482</v>
      </c>
      <c r="I77" s="19">
        <f t="shared" si="28"/>
        <v>-10312</v>
      </c>
      <c r="J77" s="19">
        <f t="shared" si="28"/>
        <v>31392</v>
      </c>
      <c r="K77" s="19">
        <f t="shared" si="28"/>
        <v>70578</v>
      </c>
      <c r="L77" s="19">
        <f t="shared" si="28"/>
        <v>-4176</v>
      </c>
      <c r="M77" s="231">
        <f>SUM(M71:M75)</f>
        <v>-22651</v>
      </c>
      <c r="N77" s="19">
        <f t="shared" ref="N77:O77" si="29">SUM(N71:N75)</f>
        <v>-10808</v>
      </c>
      <c r="O77" s="19">
        <f t="shared" si="29"/>
        <v>-4028</v>
      </c>
      <c r="P77" s="19">
        <f t="shared" si="28"/>
        <v>-3946</v>
      </c>
      <c r="Q77" s="19">
        <f t="shared" si="28"/>
        <v>-3869</v>
      </c>
      <c r="R77" s="231">
        <f>SUM(R71:R75)</f>
        <v>-61162</v>
      </c>
      <c r="S77" s="19">
        <f t="shared" si="28"/>
        <v>-3790</v>
      </c>
      <c r="T77" s="19">
        <f t="shared" si="28"/>
        <v>-43596</v>
      </c>
      <c r="U77" s="19">
        <f t="shared" si="28"/>
        <v>-6910</v>
      </c>
      <c r="V77" s="19">
        <f t="shared" si="28"/>
        <v>-6866</v>
      </c>
      <c r="W77" s="231">
        <f t="shared" si="28"/>
        <v>-66703</v>
      </c>
      <c r="X77" s="19">
        <f t="shared" si="28"/>
        <v>-16191</v>
      </c>
      <c r="Y77" s="19">
        <f t="shared" si="28"/>
        <v>-37124</v>
      </c>
      <c r="Z77" s="19">
        <f t="shared" si="28"/>
        <v>-6760</v>
      </c>
      <c r="AA77" s="19">
        <f t="shared" si="28"/>
        <v>-6628</v>
      </c>
      <c r="AB77" s="231">
        <f>SUM(AB71:AB75)</f>
        <v>-259115</v>
      </c>
      <c r="AC77" s="19">
        <f>SUM(AC71:AC75)</f>
        <v>-35566</v>
      </c>
      <c r="AD77" s="19">
        <f>SUM(AD71:AD75)</f>
        <v>-35547</v>
      </c>
      <c r="AE77" s="19">
        <f>SUM(AE71:AE75)</f>
        <v>-152613</v>
      </c>
      <c r="AF77" s="19">
        <f>SUM(AF71:AF75)</f>
        <v>-35389</v>
      </c>
      <c r="AG77" s="202"/>
      <c r="AH77" s="202"/>
    </row>
    <row r="78" spans="1:36">
      <c r="H78" s="233"/>
      <c r="M78" s="233"/>
      <c r="R78" s="233"/>
      <c r="W78" s="233"/>
      <c r="AB78" s="233"/>
      <c r="AG78" s="202"/>
      <c r="AH78" s="202"/>
    </row>
    <row r="79" spans="1:36" s="6" customFormat="1">
      <c r="A79" s="112" t="s">
        <v>205</v>
      </c>
      <c r="B79" s="48" t="s">
        <v>177</v>
      </c>
      <c r="C79" s="113">
        <f>C77+C68+C62</f>
        <v>-27495</v>
      </c>
      <c r="D79" s="113">
        <f>D77+D68+D62</f>
        <v>0</v>
      </c>
      <c r="E79" s="113">
        <f>E77+E68+E62</f>
        <v>-193512</v>
      </c>
      <c r="F79" s="113">
        <f>F77+F68+F62</f>
        <v>95458</v>
      </c>
      <c r="G79" s="113">
        <f>G77+G68+G62</f>
        <v>70559</v>
      </c>
      <c r="H79" s="234">
        <f>I79+J79+K79+L79</f>
        <v>538229</v>
      </c>
      <c r="I79" s="113">
        <f t="shared" ref="I79:AF79" si="30">I77+I68+I62</f>
        <v>175796</v>
      </c>
      <c r="J79" s="113">
        <f t="shared" si="30"/>
        <v>194197</v>
      </c>
      <c r="K79" s="113">
        <f t="shared" si="30"/>
        <v>197286</v>
      </c>
      <c r="L79" s="113">
        <f t="shared" si="30"/>
        <v>-29050</v>
      </c>
      <c r="M79" s="234">
        <f>M77+M68+M62</f>
        <v>-93555</v>
      </c>
      <c r="N79" s="113">
        <f t="shared" ref="N79:O79" si="31">N77+N68+N62</f>
        <v>45089</v>
      </c>
      <c r="O79" s="113">
        <f t="shared" si="31"/>
        <v>-85928</v>
      </c>
      <c r="P79" s="113">
        <f t="shared" si="30"/>
        <v>-35942</v>
      </c>
      <c r="Q79" s="113">
        <f>Q77+Q68+Q62</f>
        <v>-16774</v>
      </c>
      <c r="R79" s="234">
        <f>R77+R68+R62</f>
        <v>-319819</v>
      </c>
      <c r="S79" s="113">
        <f>S77+S68+S62</f>
        <v>-195002</v>
      </c>
      <c r="T79" s="113">
        <f>T77+T68+T62</f>
        <v>147483</v>
      </c>
      <c r="U79" s="113">
        <f t="shared" si="30"/>
        <v>-72926</v>
      </c>
      <c r="V79" s="113">
        <f t="shared" si="30"/>
        <v>-199374</v>
      </c>
      <c r="W79" s="234">
        <f t="shared" si="30"/>
        <v>1399925</v>
      </c>
      <c r="X79" s="113">
        <f t="shared" si="30"/>
        <v>-168270</v>
      </c>
      <c r="Y79" s="113">
        <f t="shared" si="30"/>
        <v>1611850</v>
      </c>
      <c r="Z79" s="113">
        <f>Z77+Z68+Z62</f>
        <v>-109383</v>
      </c>
      <c r="AA79" s="113">
        <f t="shared" si="30"/>
        <v>65671</v>
      </c>
      <c r="AB79" s="234">
        <f t="shared" si="30"/>
        <v>460437</v>
      </c>
      <c r="AC79" s="113">
        <f t="shared" si="30"/>
        <v>-130587</v>
      </c>
      <c r="AD79" s="113">
        <f t="shared" si="30"/>
        <v>145498</v>
      </c>
      <c r="AE79" s="113">
        <f t="shared" si="30"/>
        <v>136102</v>
      </c>
      <c r="AF79" s="113">
        <f t="shared" si="30"/>
        <v>309424</v>
      </c>
      <c r="AG79" s="202"/>
      <c r="AH79" s="202"/>
      <c r="AJ79" s="202"/>
    </row>
    <row r="80" spans="1:36">
      <c r="A80" s="206"/>
      <c r="B80" s="207"/>
      <c r="D80" s="208"/>
      <c r="F80" s="111"/>
      <c r="G80" s="56"/>
      <c r="H80" s="227"/>
      <c r="J80" s="111"/>
      <c r="K80" s="56"/>
      <c r="L80" s="56"/>
      <c r="M80" s="227"/>
      <c r="N80" s="56"/>
      <c r="O80" s="56"/>
      <c r="P80" s="56"/>
      <c r="Q80" s="56"/>
      <c r="R80" s="227"/>
      <c r="S80" s="56"/>
      <c r="T80" s="56"/>
      <c r="U80" s="56"/>
      <c r="V80" s="56"/>
      <c r="W80" s="227"/>
      <c r="X80" s="56"/>
      <c r="Y80" s="56"/>
      <c r="Z80" s="56"/>
      <c r="AA80" s="56"/>
      <c r="AB80" s="227"/>
      <c r="AC80" s="56"/>
      <c r="AD80" s="56"/>
      <c r="AE80" s="56"/>
      <c r="AF80" s="56"/>
      <c r="AG80" s="209"/>
      <c r="AH80" s="202"/>
    </row>
    <row r="81" spans="1:34" s="6" customFormat="1">
      <c r="A81" s="112" t="s">
        <v>22</v>
      </c>
      <c r="B81" s="48" t="s">
        <v>177</v>
      </c>
      <c r="C81" s="113">
        <f>G81</f>
        <v>2784708</v>
      </c>
      <c r="D81" s="87">
        <f>E83</f>
        <v>2757213</v>
      </c>
      <c r="E81" s="113">
        <f>F83</f>
        <v>2950725</v>
      </c>
      <c r="F81" s="87">
        <f>G83</f>
        <v>2855267</v>
      </c>
      <c r="G81" s="113">
        <v>2784708</v>
      </c>
      <c r="H81" s="234">
        <f>L81</f>
        <v>2246479</v>
      </c>
      <c r="I81" s="113">
        <f>J83</f>
        <v>2608912</v>
      </c>
      <c r="J81" s="87">
        <f>K83</f>
        <v>2414715</v>
      </c>
      <c r="K81" s="113" cm="1">
        <f t="array" ref="K81">L83:L83</f>
        <v>2217429</v>
      </c>
      <c r="L81" s="113">
        <v>2246479</v>
      </c>
      <c r="M81" s="234">
        <f>Q81</f>
        <v>2340034</v>
      </c>
      <c r="N81" s="113">
        <f>O83</f>
        <v>2201390</v>
      </c>
      <c r="O81" s="113">
        <f>P83</f>
        <v>2287318</v>
      </c>
      <c r="P81" s="113">
        <f>Q83</f>
        <v>2323260</v>
      </c>
      <c r="Q81" s="113">
        <v>2340034</v>
      </c>
      <c r="R81" s="234">
        <f>V81</f>
        <v>2659853</v>
      </c>
      <c r="S81" s="113">
        <f>T83</f>
        <v>2535036</v>
      </c>
      <c r="T81" s="113">
        <f>U83</f>
        <v>2387553</v>
      </c>
      <c r="U81" s="113">
        <f>V83</f>
        <v>2460479</v>
      </c>
      <c r="V81" s="113">
        <v>2659853</v>
      </c>
      <c r="W81" s="234">
        <f>AA81</f>
        <v>1259928</v>
      </c>
      <c r="X81" s="113">
        <f>Y83</f>
        <v>2828066</v>
      </c>
      <c r="Y81" s="113">
        <f>Z83</f>
        <v>1216216</v>
      </c>
      <c r="Z81" s="113">
        <f>AA83</f>
        <v>1325599</v>
      </c>
      <c r="AA81" s="113">
        <v>1259928</v>
      </c>
      <c r="AB81" s="234">
        <f>AF81</f>
        <v>799491</v>
      </c>
      <c r="AC81" s="113">
        <f>AD83</f>
        <v>1390515</v>
      </c>
      <c r="AD81" s="113">
        <f>AE83</f>
        <v>1245017</v>
      </c>
      <c r="AE81" s="113">
        <f>AF83</f>
        <v>1108915</v>
      </c>
      <c r="AF81" s="113">
        <v>799491</v>
      </c>
      <c r="AG81" s="209"/>
      <c r="AH81" s="202"/>
    </row>
    <row r="82" spans="1:34">
      <c r="A82" s="206"/>
      <c r="B82" s="207"/>
      <c r="D82" s="208"/>
      <c r="F82" s="111"/>
      <c r="G82" s="56"/>
      <c r="H82" s="227"/>
      <c r="J82" s="111"/>
      <c r="K82" s="56"/>
      <c r="L82" s="56"/>
      <c r="M82" s="227"/>
      <c r="N82" s="56"/>
      <c r="O82" s="56"/>
      <c r="P82" s="56"/>
      <c r="Q82" s="56"/>
      <c r="R82" s="227"/>
      <c r="S82" s="56"/>
      <c r="T82" s="56"/>
      <c r="U82" s="56"/>
      <c r="V82" s="56"/>
      <c r="W82" s="227"/>
      <c r="X82" s="56"/>
      <c r="Y82" s="56"/>
      <c r="Z82" s="56"/>
      <c r="AA82" s="56"/>
      <c r="AB82" s="227"/>
      <c r="AC82" s="56"/>
      <c r="AD82" s="56"/>
      <c r="AE82" s="56"/>
      <c r="AF82" s="56"/>
      <c r="AG82" s="209"/>
      <c r="AH82" s="202"/>
    </row>
    <row r="83" spans="1:34" s="6" customFormat="1">
      <c r="A83" s="5" t="s">
        <v>206</v>
      </c>
      <c r="B83" s="10" t="s">
        <v>177</v>
      </c>
      <c r="C83" s="19">
        <f>C81+C79</f>
        <v>2757213</v>
      </c>
      <c r="D83" s="19">
        <f>D81+D79</f>
        <v>2757213</v>
      </c>
      <c r="E83" s="19">
        <f>E81+E79</f>
        <v>2757213</v>
      </c>
      <c r="F83" s="19">
        <f t="shared" ref="F83:AA83" si="32">F81+F79</f>
        <v>2950725</v>
      </c>
      <c r="G83" s="19">
        <f t="shared" si="32"/>
        <v>2855267</v>
      </c>
      <c r="H83" s="231">
        <f t="shared" si="32"/>
        <v>2784708</v>
      </c>
      <c r="I83" s="19">
        <f t="shared" si="32"/>
        <v>2784708</v>
      </c>
      <c r="J83" s="19">
        <f t="shared" si="32"/>
        <v>2608912</v>
      </c>
      <c r="K83" s="19">
        <f t="shared" si="32"/>
        <v>2414715</v>
      </c>
      <c r="L83" s="19">
        <f t="shared" si="32"/>
        <v>2217429</v>
      </c>
      <c r="M83" s="231">
        <f>M81+M79</f>
        <v>2246479</v>
      </c>
      <c r="N83" s="19">
        <f t="shared" ref="N83:O83" si="33">N81+N79</f>
        <v>2246479</v>
      </c>
      <c r="O83" s="19">
        <f t="shared" si="33"/>
        <v>2201390</v>
      </c>
      <c r="P83" s="19">
        <f t="shared" si="32"/>
        <v>2287318</v>
      </c>
      <c r="Q83" s="19">
        <f t="shared" si="32"/>
        <v>2323260</v>
      </c>
      <c r="R83" s="231">
        <f t="shared" si="32"/>
        <v>2340034</v>
      </c>
      <c r="S83" s="19">
        <f t="shared" si="32"/>
        <v>2340034</v>
      </c>
      <c r="T83" s="19">
        <f t="shared" si="32"/>
        <v>2535036</v>
      </c>
      <c r="U83" s="19">
        <f t="shared" si="32"/>
        <v>2387553</v>
      </c>
      <c r="V83" s="19">
        <f t="shared" si="32"/>
        <v>2460479</v>
      </c>
      <c r="W83" s="231">
        <f t="shared" si="32"/>
        <v>2659853</v>
      </c>
      <c r="X83" s="19">
        <f t="shared" si="32"/>
        <v>2659796</v>
      </c>
      <c r="Y83" s="19">
        <f t="shared" si="32"/>
        <v>2828066</v>
      </c>
      <c r="Z83" s="19">
        <f>Z81+Z79</f>
        <v>1216216</v>
      </c>
      <c r="AA83" s="19">
        <f t="shared" si="32"/>
        <v>1325599</v>
      </c>
      <c r="AB83" s="231">
        <f>AB81+AB79</f>
        <v>1259928</v>
      </c>
      <c r="AC83" s="19">
        <f>AC81+AC79</f>
        <v>1259928</v>
      </c>
      <c r="AD83" s="19">
        <f>AD81+AD79</f>
        <v>1390515</v>
      </c>
      <c r="AE83" s="19">
        <f>AE81+AE79</f>
        <v>1245017</v>
      </c>
      <c r="AF83" s="19">
        <f>AF81+AF79</f>
        <v>1108915</v>
      </c>
      <c r="AG83" s="209"/>
      <c r="AH83" s="202"/>
    </row>
    <row r="84" spans="1:34">
      <c r="C84" s="89"/>
      <c r="AG84" s="209"/>
      <c r="AH84" s="202"/>
    </row>
    <row r="85" spans="1:34">
      <c r="AG85" s="209"/>
      <c r="AH85" s="202"/>
    </row>
    <row r="86" spans="1:34">
      <c r="AH86" s="202"/>
    </row>
    <row r="87" spans="1:34">
      <c r="AH87" s="202"/>
    </row>
  </sheetData>
  <phoneticPr fontId="25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282C-701B-4356-B00C-4462B1BE54EA}">
  <dimension ref="A1:V22"/>
  <sheetViews>
    <sheetView showGridLines="0" workbookViewId="0">
      <pane xSplit="1" topLeftCell="B1" activePane="topRight" state="frozen"/>
      <selection pane="topRight" sqref="A1:F1"/>
    </sheetView>
  </sheetViews>
  <sheetFormatPr defaultRowHeight="15"/>
  <cols>
    <col min="1" max="1" width="46.625" style="132" customWidth="1"/>
    <col min="2" max="2" width="8.75" style="132" customWidth="1"/>
    <col min="3" max="3" width="10.875" style="132" hidden="1" customWidth="1"/>
    <col min="4" max="4" width="10.125" style="130" customWidth="1"/>
    <col min="5" max="18" width="10.125" style="134" customWidth="1"/>
    <col min="19" max="22" width="10.125" style="131" customWidth="1"/>
    <col min="23" max="16384" width="9" style="132"/>
  </cols>
  <sheetData>
    <row r="1" spans="1:22" ht="60" customHeight="1">
      <c r="A1" s="251"/>
      <c r="B1" s="251"/>
      <c r="C1" s="251"/>
      <c r="D1" s="251"/>
      <c r="E1" s="251"/>
      <c r="F1" s="251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</row>
    <row r="2" spans="1:22" s="92" customFormat="1" ht="22.5" customHeight="1">
      <c r="A2" s="154" t="s">
        <v>12</v>
      </c>
      <c r="B2" s="238" t="s">
        <v>179</v>
      </c>
      <c r="C2" s="240" t="s">
        <v>25</v>
      </c>
      <c r="D2" s="242" t="s">
        <v>26</v>
      </c>
      <c r="E2" s="242" t="s">
        <v>27</v>
      </c>
      <c r="F2" s="242" t="s">
        <v>28</v>
      </c>
      <c r="G2" s="243" t="s">
        <v>161</v>
      </c>
      <c r="H2" s="242" t="s">
        <v>162</v>
      </c>
      <c r="I2" s="242" t="s">
        <v>163</v>
      </c>
      <c r="J2" s="242" t="s">
        <v>164</v>
      </c>
      <c r="K2" s="243" t="s">
        <v>165</v>
      </c>
      <c r="L2" s="242" t="s">
        <v>166</v>
      </c>
      <c r="M2" s="242" t="s">
        <v>167</v>
      </c>
      <c r="N2" s="242" t="s">
        <v>168</v>
      </c>
      <c r="O2" s="243" t="s">
        <v>169</v>
      </c>
      <c r="P2" s="242" t="s">
        <v>170</v>
      </c>
      <c r="Q2" s="242" t="s">
        <v>171</v>
      </c>
      <c r="R2" s="242" t="s">
        <v>172</v>
      </c>
      <c r="S2" s="243" t="s">
        <v>173</v>
      </c>
      <c r="T2" s="244" t="s">
        <v>174</v>
      </c>
      <c r="U2" s="244" t="s">
        <v>175</v>
      </c>
      <c r="V2" s="242" t="s">
        <v>176</v>
      </c>
    </row>
    <row r="3" spans="1:22" s="92" customFormat="1" ht="15" customHeight="1">
      <c r="A3" s="114"/>
      <c r="B3" s="115"/>
      <c r="C3" s="117"/>
      <c r="D3" s="138"/>
      <c r="E3" s="138"/>
      <c r="F3" s="138"/>
      <c r="G3" s="176"/>
      <c r="H3" s="138"/>
      <c r="I3" s="138"/>
      <c r="J3" s="138"/>
      <c r="K3" s="176"/>
      <c r="L3" s="138"/>
      <c r="M3" s="138"/>
      <c r="N3" s="138"/>
      <c r="O3" s="176"/>
      <c r="P3" s="138"/>
      <c r="Q3" s="138"/>
      <c r="R3" s="138"/>
      <c r="S3" s="176"/>
      <c r="T3" s="139"/>
      <c r="U3" s="139"/>
      <c r="V3" s="138"/>
    </row>
    <row r="4" spans="1:22" s="93" customFormat="1">
      <c r="A4" s="107" t="s">
        <v>13</v>
      </c>
      <c r="B4" s="76" t="s">
        <v>177</v>
      </c>
      <c r="C4" s="133">
        <f>SUM(C5:C7)</f>
        <v>0</v>
      </c>
      <c r="D4" s="133">
        <f>SUM(D5:D8)</f>
        <v>708004</v>
      </c>
      <c r="E4" s="133">
        <f t="shared" ref="E4:V4" si="0">SUM(E5:E8)</f>
        <v>652281</v>
      </c>
      <c r="F4" s="133">
        <f t="shared" si="0"/>
        <v>596836</v>
      </c>
      <c r="G4" s="177">
        <f t="shared" si="0"/>
        <v>599968</v>
      </c>
      <c r="H4" s="133">
        <f t="shared" si="0"/>
        <v>509365</v>
      </c>
      <c r="I4" s="133">
        <f t="shared" si="0"/>
        <v>476695</v>
      </c>
      <c r="J4" s="133">
        <f t="shared" si="0"/>
        <v>405173</v>
      </c>
      <c r="K4" s="177">
        <f t="shared" si="0"/>
        <v>408818</v>
      </c>
      <c r="L4" s="133">
        <f t="shared" si="0"/>
        <v>411566</v>
      </c>
      <c r="M4" s="133">
        <f t="shared" si="0"/>
        <v>413308</v>
      </c>
      <c r="N4" s="133">
        <f t="shared" si="0"/>
        <v>415033</v>
      </c>
      <c r="O4" s="177">
        <f t="shared" si="0"/>
        <v>416827</v>
      </c>
      <c r="P4" s="133">
        <f t="shared" si="0"/>
        <v>418609</v>
      </c>
      <c r="Q4" s="133">
        <f t="shared" si="0"/>
        <v>459285</v>
      </c>
      <c r="R4" s="133">
        <f t="shared" si="0"/>
        <v>464993</v>
      </c>
      <c r="S4" s="177">
        <f t="shared" si="0"/>
        <v>471398</v>
      </c>
      <c r="T4" s="133">
        <f t="shared" si="0"/>
        <v>478163</v>
      </c>
      <c r="U4" s="133">
        <f t="shared" si="0"/>
        <v>484641</v>
      </c>
      <c r="V4" s="133">
        <f t="shared" si="0"/>
        <v>491401</v>
      </c>
    </row>
    <row r="5" spans="1:22" ht="20.25" customHeight="1">
      <c r="A5" s="100" t="s">
        <v>183</v>
      </c>
      <c r="B5" s="48" t="s">
        <v>177</v>
      </c>
      <c r="C5" s="129"/>
      <c r="D5" s="108">
        <v>503483</v>
      </c>
      <c r="E5" s="108">
        <v>456393</v>
      </c>
      <c r="F5" s="108">
        <v>434822</v>
      </c>
      <c r="G5" s="178">
        <v>438150</v>
      </c>
      <c r="H5" s="108">
        <v>351524</v>
      </c>
      <c r="I5" s="108">
        <v>354725</v>
      </c>
      <c r="J5" s="108">
        <v>374837</v>
      </c>
      <c r="K5" s="178">
        <v>378239</v>
      </c>
      <c r="L5" s="108">
        <v>380809</v>
      </c>
      <c r="M5" s="108">
        <v>382448</v>
      </c>
      <c r="N5" s="108">
        <v>384071</v>
      </c>
      <c r="O5" s="178">
        <v>385757</v>
      </c>
      <c r="P5" s="108">
        <v>387432</v>
      </c>
      <c r="Q5" s="108">
        <v>388751</v>
      </c>
      <c r="R5" s="108">
        <v>390903</v>
      </c>
      <c r="S5" s="178">
        <v>393811</v>
      </c>
      <c r="T5" s="108">
        <v>397097</v>
      </c>
      <c r="U5" s="108">
        <v>400334</v>
      </c>
      <c r="V5" s="108">
        <v>403523</v>
      </c>
    </row>
    <row r="6" spans="1:22" ht="20.25" customHeight="1">
      <c r="A6" s="100" t="s">
        <v>184</v>
      </c>
      <c r="B6" s="48" t="s">
        <v>177</v>
      </c>
      <c r="C6" s="129"/>
      <c r="D6" s="108">
        <v>113450</v>
      </c>
      <c r="E6" s="108">
        <v>114109</v>
      </c>
      <c r="F6" s="108">
        <v>112426</v>
      </c>
      <c r="G6" s="178">
        <v>111976</v>
      </c>
      <c r="H6" s="108">
        <v>111083</v>
      </c>
      <c r="I6" s="108">
        <v>90190</v>
      </c>
      <c r="J6" s="108">
        <v>27374</v>
      </c>
      <c r="K6" s="178">
        <v>27597</v>
      </c>
      <c r="L6" s="108">
        <v>27761</v>
      </c>
      <c r="M6" s="108">
        <v>27857</v>
      </c>
      <c r="N6" s="108">
        <v>27952</v>
      </c>
      <c r="O6" s="178">
        <v>28053</v>
      </c>
      <c r="P6" s="108">
        <v>28153</v>
      </c>
      <c r="Q6" s="108">
        <v>28228</v>
      </c>
      <c r="R6" s="108">
        <v>28365</v>
      </c>
      <c r="S6" s="178">
        <v>28556</v>
      </c>
      <c r="T6" s="108">
        <v>28775</v>
      </c>
      <c r="U6" s="108">
        <v>28990</v>
      </c>
      <c r="V6" s="108">
        <v>29268</v>
      </c>
    </row>
    <row r="7" spans="1:22" ht="20.25" customHeight="1">
      <c r="A7" s="100" t="s">
        <v>185</v>
      </c>
      <c r="B7" s="48" t="s">
        <v>177</v>
      </c>
      <c r="C7" s="129"/>
      <c r="D7" s="108">
        <v>91071</v>
      </c>
      <c r="E7" s="108">
        <v>81779</v>
      </c>
      <c r="F7" s="108">
        <v>49588</v>
      </c>
      <c r="G7" s="178">
        <v>49842</v>
      </c>
      <c r="H7" s="108">
        <v>46758</v>
      </c>
      <c r="I7" s="108">
        <v>31780</v>
      </c>
      <c r="J7" s="108">
        <v>2962</v>
      </c>
      <c r="K7" s="178">
        <v>2982</v>
      </c>
      <c r="L7" s="108">
        <v>2996</v>
      </c>
      <c r="M7" s="108">
        <v>3003</v>
      </c>
      <c r="N7" s="108">
        <v>3010</v>
      </c>
      <c r="O7" s="178">
        <v>3017</v>
      </c>
      <c r="P7" s="108">
        <v>3024</v>
      </c>
      <c r="Q7" s="108">
        <v>3029</v>
      </c>
      <c r="R7" s="108">
        <v>3041</v>
      </c>
      <c r="S7" s="178">
        <v>3092</v>
      </c>
      <c r="T7" s="108">
        <v>3092</v>
      </c>
      <c r="U7" s="108">
        <v>3092</v>
      </c>
      <c r="V7" s="108">
        <v>3092</v>
      </c>
    </row>
    <row r="8" spans="1:22" ht="20.25" customHeight="1">
      <c r="A8" s="100" t="s">
        <v>187</v>
      </c>
      <c r="B8" s="48" t="s">
        <v>177</v>
      </c>
      <c r="C8" s="129"/>
      <c r="D8" s="108">
        <v>0</v>
      </c>
      <c r="E8" s="108">
        <v>0</v>
      </c>
      <c r="F8" s="108">
        <v>0</v>
      </c>
      <c r="G8" s="178">
        <v>0</v>
      </c>
      <c r="H8" s="108">
        <v>0</v>
      </c>
      <c r="I8" s="108">
        <v>0</v>
      </c>
      <c r="J8" s="108">
        <v>0</v>
      </c>
      <c r="K8" s="178">
        <v>0</v>
      </c>
      <c r="L8" s="108">
        <v>0</v>
      </c>
      <c r="M8" s="108">
        <v>0</v>
      </c>
      <c r="N8" s="108">
        <v>0</v>
      </c>
      <c r="O8" s="178">
        <v>0</v>
      </c>
      <c r="P8" s="108">
        <v>0</v>
      </c>
      <c r="Q8" s="108">
        <v>39277</v>
      </c>
      <c r="R8" s="108">
        <v>42684</v>
      </c>
      <c r="S8" s="178">
        <v>45939</v>
      </c>
      <c r="T8" s="108">
        <v>49199</v>
      </c>
      <c r="U8" s="108">
        <v>52225</v>
      </c>
      <c r="V8" s="108">
        <v>55518</v>
      </c>
    </row>
    <row r="9" spans="1:22" ht="14.25" customHeight="1">
      <c r="A9" s="100"/>
      <c r="B9" s="48"/>
      <c r="C9" s="129"/>
      <c r="D9" s="108"/>
      <c r="E9" s="108"/>
      <c r="F9" s="108"/>
      <c r="G9" s="178"/>
      <c r="H9" s="108"/>
      <c r="I9" s="108"/>
      <c r="J9" s="108"/>
      <c r="K9" s="178"/>
      <c r="L9" s="108"/>
      <c r="M9" s="108"/>
      <c r="N9" s="108"/>
      <c r="O9" s="178"/>
      <c r="P9" s="108"/>
      <c r="Q9" s="108"/>
      <c r="R9" s="108"/>
      <c r="S9" s="178"/>
      <c r="T9" s="108"/>
      <c r="U9" s="108"/>
      <c r="V9" s="108"/>
    </row>
    <row r="10" spans="1:22" ht="20.25" customHeight="1">
      <c r="A10" s="100" t="s">
        <v>14</v>
      </c>
      <c r="B10" s="48" t="s">
        <v>177</v>
      </c>
      <c r="C10" s="129"/>
      <c r="D10" s="108">
        <v>274566</v>
      </c>
      <c r="E10" s="108">
        <v>289789</v>
      </c>
      <c r="F10" s="108">
        <v>309449</v>
      </c>
      <c r="G10" s="178">
        <v>360599</v>
      </c>
      <c r="H10" s="108">
        <v>356640</v>
      </c>
      <c r="I10" s="108">
        <v>351065</v>
      </c>
      <c r="J10" s="108">
        <v>367453</v>
      </c>
      <c r="K10" s="178">
        <v>386386</v>
      </c>
      <c r="L10" s="108">
        <v>388806</v>
      </c>
      <c r="M10" s="108">
        <v>395509</v>
      </c>
      <c r="N10" s="108">
        <v>405925</v>
      </c>
      <c r="O10" s="178">
        <v>412633</v>
      </c>
      <c r="P10" s="108">
        <v>638432</v>
      </c>
      <c r="Q10" s="108">
        <v>671869</v>
      </c>
      <c r="R10" s="108">
        <v>657872</v>
      </c>
      <c r="S10" s="178">
        <v>665454</v>
      </c>
      <c r="T10" s="108">
        <v>660911</v>
      </c>
      <c r="U10" s="108">
        <v>722843</v>
      </c>
      <c r="V10" s="108">
        <v>661294</v>
      </c>
    </row>
    <row r="11" spans="1:22" ht="14.25" customHeight="1">
      <c r="A11" s="100"/>
      <c r="B11" s="48"/>
      <c r="C11" s="129"/>
      <c r="D11" s="135"/>
      <c r="E11" s="135"/>
      <c r="F11" s="135"/>
      <c r="G11" s="179"/>
      <c r="H11" s="135"/>
      <c r="I11" s="135"/>
      <c r="J11" s="135"/>
      <c r="K11" s="179"/>
      <c r="L11" s="135"/>
      <c r="M11" s="135"/>
      <c r="N11" s="135"/>
      <c r="O11" s="179"/>
      <c r="P11" s="135"/>
      <c r="Q11" s="135"/>
      <c r="R11" s="135"/>
      <c r="S11" s="179"/>
      <c r="T11" s="136"/>
      <c r="U11" s="136"/>
      <c r="V11" s="136"/>
    </row>
    <row r="12" spans="1:22" s="93" customFormat="1" ht="20.25" customHeight="1">
      <c r="A12" s="2" t="s">
        <v>15</v>
      </c>
      <c r="B12" s="12" t="s">
        <v>177</v>
      </c>
      <c r="C12" s="23"/>
      <c r="D12" s="23">
        <f t="shared" ref="D12:V12" si="1">D10+D4</f>
        <v>982570</v>
      </c>
      <c r="E12" s="23">
        <f t="shared" si="1"/>
        <v>942070</v>
      </c>
      <c r="F12" s="23">
        <f t="shared" si="1"/>
        <v>906285</v>
      </c>
      <c r="G12" s="180">
        <f t="shared" si="1"/>
        <v>960567</v>
      </c>
      <c r="H12" s="23">
        <f t="shared" si="1"/>
        <v>866005</v>
      </c>
      <c r="I12" s="23">
        <f t="shared" si="1"/>
        <v>827760</v>
      </c>
      <c r="J12" s="23">
        <f t="shared" si="1"/>
        <v>772626</v>
      </c>
      <c r="K12" s="180">
        <f t="shared" si="1"/>
        <v>795204</v>
      </c>
      <c r="L12" s="23">
        <f t="shared" si="1"/>
        <v>800372</v>
      </c>
      <c r="M12" s="23">
        <f t="shared" si="1"/>
        <v>808817</v>
      </c>
      <c r="N12" s="23">
        <f t="shared" si="1"/>
        <v>820958</v>
      </c>
      <c r="O12" s="180">
        <f t="shared" si="1"/>
        <v>829460</v>
      </c>
      <c r="P12" s="23">
        <f t="shared" si="1"/>
        <v>1057041</v>
      </c>
      <c r="Q12" s="23">
        <f t="shared" si="1"/>
        <v>1131154</v>
      </c>
      <c r="R12" s="23">
        <f t="shared" si="1"/>
        <v>1122865</v>
      </c>
      <c r="S12" s="182">
        <f t="shared" si="1"/>
        <v>1136852</v>
      </c>
      <c r="T12" s="88">
        <f t="shared" si="1"/>
        <v>1139074</v>
      </c>
      <c r="U12" s="88">
        <f t="shared" si="1"/>
        <v>1207484</v>
      </c>
      <c r="V12" s="88">
        <f t="shared" si="1"/>
        <v>1152695</v>
      </c>
    </row>
    <row r="13" spans="1:22" ht="23.25" customHeight="1">
      <c r="A13" s="100" t="s">
        <v>16</v>
      </c>
      <c r="B13" s="48" t="s">
        <v>177</v>
      </c>
      <c r="C13" s="129"/>
      <c r="D13" s="108">
        <f>2757213</f>
        <v>2757213</v>
      </c>
      <c r="E13" s="108">
        <v>2950726</v>
      </c>
      <c r="F13" s="108">
        <v>2855267</v>
      </c>
      <c r="G13" s="178">
        <v>2784708</v>
      </c>
      <c r="H13" s="108">
        <v>2608912</v>
      </c>
      <c r="I13" s="108">
        <v>2414715</v>
      </c>
      <c r="J13" s="108">
        <v>2217429</v>
      </c>
      <c r="K13" s="178">
        <v>2246479</v>
      </c>
      <c r="L13" s="108">
        <v>2201390</v>
      </c>
      <c r="M13" s="108">
        <v>2287318</v>
      </c>
      <c r="N13" s="108">
        <v>2323260</v>
      </c>
      <c r="O13" s="178">
        <v>2340034</v>
      </c>
      <c r="P13" s="108">
        <v>2535036</v>
      </c>
      <c r="Q13" s="108">
        <v>2387553</v>
      </c>
      <c r="R13" s="108">
        <v>2460479</v>
      </c>
      <c r="S13" s="178">
        <v>2659853</v>
      </c>
      <c r="T13" s="108">
        <v>2828066</v>
      </c>
      <c r="U13" s="108">
        <v>1216216</v>
      </c>
      <c r="V13" s="108">
        <v>1325599</v>
      </c>
    </row>
    <row r="14" spans="1:22" s="93" customFormat="1" ht="20.25" customHeight="1">
      <c r="A14" s="5" t="s">
        <v>17</v>
      </c>
      <c r="B14" s="184" t="s">
        <v>177</v>
      </c>
      <c r="C14" s="10"/>
      <c r="D14" s="97">
        <f>D12-D13</f>
        <v>-1774643</v>
      </c>
      <c r="E14" s="97">
        <f>E12-E13</f>
        <v>-2008656</v>
      </c>
      <c r="F14" s="97">
        <f>F12-F13</f>
        <v>-1948982</v>
      </c>
      <c r="G14" s="185">
        <f t="shared" ref="G14:J14" si="2">G12-G13</f>
        <v>-1824141</v>
      </c>
      <c r="H14" s="97">
        <f t="shared" si="2"/>
        <v>-1742907</v>
      </c>
      <c r="I14" s="97">
        <f t="shared" si="2"/>
        <v>-1586955</v>
      </c>
      <c r="J14" s="97">
        <f t="shared" si="2"/>
        <v>-1444803</v>
      </c>
      <c r="K14" s="185">
        <f>K12-K13</f>
        <v>-1451275</v>
      </c>
      <c r="L14" s="97">
        <f t="shared" ref="L14:N14" si="3">L12-L13</f>
        <v>-1401018</v>
      </c>
      <c r="M14" s="97">
        <f t="shared" si="3"/>
        <v>-1478501</v>
      </c>
      <c r="N14" s="97">
        <f t="shared" si="3"/>
        <v>-1502302</v>
      </c>
      <c r="O14" s="185">
        <f>O12-O13</f>
        <v>-1510574</v>
      </c>
      <c r="P14" s="97">
        <f t="shared" ref="P14:R14" si="4">P12-P13</f>
        <v>-1477995</v>
      </c>
      <c r="Q14" s="97">
        <f t="shared" si="4"/>
        <v>-1256399</v>
      </c>
      <c r="R14" s="97">
        <f t="shared" si="4"/>
        <v>-1337614</v>
      </c>
      <c r="S14" s="185">
        <f>S12-S13</f>
        <v>-1523001</v>
      </c>
      <c r="T14" s="97">
        <f t="shared" ref="T14:V14" si="5">T12-T13</f>
        <v>-1688992</v>
      </c>
      <c r="U14" s="97">
        <f t="shared" si="5"/>
        <v>-8732</v>
      </c>
      <c r="V14" s="97">
        <f t="shared" si="5"/>
        <v>-172904</v>
      </c>
    </row>
    <row r="15" spans="1:22" s="93" customFormat="1" ht="23.25" customHeight="1">
      <c r="A15" s="126" t="s">
        <v>157</v>
      </c>
      <c r="B15" s="14" t="s">
        <v>177</v>
      </c>
      <c r="C15" s="127"/>
      <c r="D15" s="127">
        <v>6851956</v>
      </c>
      <c r="E15" s="127">
        <v>6876989</v>
      </c>
      <c r="F15" s="127">
        <v>6680998</v>
      </c>
      <c r="G15" s="181">
        <v>6417328</v>
      </c>
      <c r="H15" s="127">
        <v>6138024</v>
      </c>
      <c r="I15" s="127">
        <v>7456774</v>
      </c>
      <c r="J15" s="127">
        <v>7190172</v>
      </c>
      <c r="K15" s="181">
        <v>7013833</v>
      </c>
      <c r="L15" s="127">
        <v>7906959</v>
      </c>
      <c r="M15" s="127">
        <v>7664080</v>
      </c>
      <c r="N15" s="127">
        <f>7623554</f>
        <v>7623554</v>
      </c>
      <c r="O15" s="181">
        <v>7561474</v>
      </c>
      <c r="P15" s="127">
        <v>7935143</v>
      </c>
      <c r="Q15" s="127">
        <v>7864130</v>
      </c>
      <c r="R15" s="127">
        <v>7761594</v>
      </c>
      <c r="S15" s="183">
        <v>7541103</v>
      </c>
      <c r="T15" s="128">
        <v>7082563</v>
      </c>
      <c r="U15" s="128">
        <v>7185899</v>
      </c>
      <c r="V15" s="128">
        <v>7139068</v>
      </c>
    </row>
    <row r="16" spans="1:22" s="93" customFormat="1" ht="20.25" customHeight="1">
      <c r="A16" s="5" t="s">
        <v>186</v>
      </c>
      <c r="B16" s="184" t="s">
        <v>177</v>
      </c>
      <c r="C16" s="10"/>
      <c r="D16" s="186">
        <f>D14/D15</f>
        <v>-0.25899801458152971</v>
      </c>
      <c r="E16" s="186">
        <f>E14/E15</f>
        <v>-0.29208364300131934</v>
      </c>
      <c r="F16" s="186">
        <f t="shared" ref="F16:V16" si="6">F14/F15</f>
        <v>-0.2917201891094714</v>
      </c>
      <c r="G16" s="187">
        <f t="shared" si="6"/>
        <v>-0.28425241782872873</v>
      </c>
      <c r="H16" s="186">
        <f t="shared" si="6"/>
        <v>-0.28395245766389965</v>
      </c>
      <c r="I16" s="186">
        <f t="shared" si="6"/>
        <v>-0.21282058434384629</v>
      </c>
      <c r="J16" s="186">
        <f t="shared" si="6"/>
        <v>-0.20094136830106429</v>
      </c>
      <c r="K16" s="187">
        <f>K14/K15</f>
        <v>-0.20691610421862056</v>
      </c>
      <c r="L16" s="186">
        <f t="shared" si="6"/>
        <v>-0.17718796821888161</v>
      </c>
      <c r="M16" s="186">
        <f t="shared" si="6"/>
        <v>-0.19291304370518053</v>
      </c>
      <c r="N16" s="186">
        <f t="shared" si="6"/>
        <v>-0.19706058355459935</v>
      </c>
      <c r="O16" s="187">
        <f t="shared" si="6"/>
        <v>-0.1997724253234224</v>
      </c>
      <c r="P16" s="186">
        <f t="shared" si="6"/>
        <v>-0.18625940326469226</v>
      </c>
      <c r="Q16" s="186">
        <f t="shared" si="6"/>
        <v>-0.15976325416797535</v>
      </c>
      <c r="R16" s="186">
        <f t="shared" si="6"/>
        <v>-0.17233753788203815</v>
      </c>
      <c r="S16" s="187">
        <f t="shared" si="6"/>
        <v>-0.20195997853364422</v>
      </c>
      <c r="T16" s="186">
        <f t="shared" si="6"/>
        <v>-0.23847186392835476</v>
      </c>
      <c r="U16" s="186">
        <f>U14/U15</f>
        <v>-1.2151576302422285E-3</v>
      </c>
      <c r="V16" s="186">
        <f t="shared" si="6"/>
        <v>-2.4219407911508898E-2</v>
      </c>
    </row>
    <row r="17" spans="1:1" ht="20.25" customHeight="1">
      <c r="A17" s="100" t="s">
        <v>215</v>
      </c>
    </row>
    <row r="19" spans="1:1">
      <c r="A19" s="137" t="s">
        <v>199</v>
      </c>
    </row>
    <row r="20" spans="1:1">
      <c r="A20" s="137" t="s">
        <v>208</v>
      </c>
    </row>
    <row r="21" spans="1:1">
      <c r="A21" s="137" t="s">
        <v>209</v>
      </c>
    </row>
    <row r="22" spans="1:1">
      <c r="A22" s="137" t="s">
        <v>210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MENU</vt:lpstr>
      <vt:lpstr>DRE </vt:lpstr>
      <vt:lpstr>Balanço Patrimonial</vt:lpstr>
      <vt:lpstr>DFC</vt:lpstr>
      <vt:lpstr>Endividamento</vt:lpstr>
    </vt:vector>
  </TitlesOfParts>
  <Company>CEDAE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Marcela Matagueira Won Held</dc:creator>
  <cp:lastModifiedBy>Aline de Fatima Reis Vieira Soares</cp:lastModifiedBy>
  <dcterms:created xsi:type="dcterms:W3CDTF">2025-11-14T12:34:56Z</dcterms:created>
  <dcterms:modified xsi:type="dcterms:W3CDTF">2026-03-12T18:59:05Z</dcterms:modified>
</cp:coreProperties>
</file>